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120" yWindow="1120" windowWidth="19360" windowHeight="12880" tabRatio="500"/>
  </bookViews>
  <sheets>
    <sheet name="DOE 2^2 Template" sheetId="1" r:id="rId1"/>
    <sheet name="DOE 2^3 template" sheetId="2" r:id="rId2"/>
  </sheets>
  <externalReferences>
    <externalReference r:id="rId3"/>
    <externalReference r:id="rId4"/>
    <externalReference r:id="rId5"/>
  </externalReferences>
  <definedNames>
    <definedName name="DPMO">[1]PPM!$B$16</definedName>
    <definedName name="scores" localSheetId="1">'[3]2^2 template'!$B$11:$D$11</definedName>
    <definedName name="scores">'DOE 2^2 Template'!$B$12:$D$12</definedName>
    <definedName name="scores3" localSheetId="1">'DOE 2^3 template'!$B$16:$H$16</definedName>
    <definedName name="scores3">#REF!</definedName>
    <definedName name="scores4" localSheetId="1">'[3]2^4 template '!$B$23:$P$23</definedName>
    <definedName name="scores4">#REF!</definedName>
    <definedName name="Status">'[2]Drop-Down'!$A$2:$A$5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2" l="1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C56" i="2"/>
  <c r="B15" i="2"/>
  <c r="B14" i="2"/>
  <c r="B16" i="2"/>
  <c r="B43" i="2"/>
  <c r="D43" i="2"/>
  <c r="B51" i="2"/>
  <c r="C15" i="2"/>
  <c r="C14" i="2"/>
  <c r="C16" i="2"/>
  <c r="B44" i="2"/>
  <c r="D15" i="2"/>
  <c r="D14" i="2"/>
  <c r="D16" i="2"/>
  <c r="B45" i="2"/>
  <c r="E15" i="2"/>
  <c r="E14" i="2"/>
  <c r="E16" i="2"/>
  <c r="B46" i="2"/>
  <c r="F15" i="2"/>
  <c r="F14" i="2"/>
  <c r="F16" i="2"/>
  <c r="B47" i="2"/>
  <c r="G15" i="2"/>
  <c r="G14" i="2"/>
  <c r="G16" i="2"/>
  <c r="B48" i="2"/>
  <c r="H15" i="2"/>
  <c r="H14" i="2"/>
  <c r="H16" i="2"/>
  <c r="B49" i="2"/>
  <c r="B50" i="2"/>
  <c r="C51" i="2"/>
  <c r="C50" i="2"/>
  <c r="D50" i="2"/>
  <c r="E43" i="2"/>
  <c r="F43" i="2"/>
  <c r="D46" i="2"/>
  <c r="E46" i="2"/>
  <c r="F46" i="2"/>
  <c r="D47" i="2"/>
  <c r="E47" i="2"/>
  <c r="F47" i="2"/>
  <c r="D49" i="2"/>
  <c r="E49" i="2"/>
  <c r="F49" i="2"/>
  <c r="C57" i="2"/>
  <c r="D44" i="2"/>
  <c r="E44" i="2"/>
  <c r="F44" i="2"/>
  <c r="D48" i="2"/>
  <c r="E48" i="2"/>
  <c r="F48" i="2"/>
  <c r="C58" i="2"/>
  <c r="D45" i="2"/>
  <c r="E45" i="2"/>
  <c r="F45" i="2"/>
  <c r="C59" i="2"/>
  <c r="C60" i="2"/>
  <c r="C61" i="2"/>
  <c r="C62" i="2"/>
  <c r="C63" i="2"/>
  <c r="B71" i="2"/>
  <c r="G49" i="2"/>
  <c r="G48" i="2"/>
  <c r="G47" i="2"/>
  <c r="G46" i="2"/>
  <c r="G45" i="2"/>
  <c r="G44" i="2"/>
  <c r="G43" i="2"/>
  <c r="Z29" i="2"/>
  <c r="Y29" i="2"/>
  <c r="Z28" i="2"/>
  <c r="Y28" i="2"/>
  <c r="Z24" i="2"/>
  <c r="Y24" i="2"/>
  <c r="Z23" i="2"/>
  <c r="Y23" i="2"/>
  <c r="Z19" i="2"/>
  <c r="Y19" i="2"/>
  <c r="Z18" i="2"/>
  <c r="Y18" i="2"/>
  <c r="H12" i="2"/>
  <c r="G12" i="2"/>
  <c r="F12" i="2"/>
  <c r="E12" i="2"/>
  <c r="H11" i="2"/>
  <c r="G11" i="2"/>
  <c r="F11" i="2"/>
  <c r="E11" i="2"/>
  <c r="H10" i="2"/>
  <c r="G10" i="2"/>
  <c r="F10" i="2"/>
  <c r="E10" i="2"/>
  <c r="H9" i="2"/>
  <c r="G9" i="2"/>
  <c r="F9" i="2"/>
  <c r="E9" i="2"/>
  <c r="H8" i="2"/>
  <c r="G8" i="2"/>
  <c r="F8" i="2"/>
  <c r="E8" i="2"/>
  <c r="H7" i="2"/>
  <c r="G7" i="2"/>
  <c r="F7" i="2"/>
  <c r="E7" i="2"/>
  <c r="H6" i="2"/>
  <c r="G6" i="2"/>
  <c r="F6" i="2"/>
  <c r="E6" i="2"/>
  <c r="H5" i="2"/>
  <c r="G5" i="2"/>
  <c r="F5" i="2"/>
  <c r="E5" i="2"/>
  <c r="J6" i="1"/>
  <c r="K6" i="1"/>
  <c r="J8" i="1"/>
  <c r="K8" i="1"/>
  <c r="B11" i="1"/>
  <c r="J5" i="1"/>
  <c r="K5" i="1"/>
  <c r="J7" i="1"/>
  <c r="K7" i="1"/>
  <c r="B10" i="1"/>
  <c r="B12" i="1"/>
  <c r="C11" i="1"/>
  <c r="C10" i="1"/>
  <c r="C12" i="1"/>
  <c r="D11" i="1"/>
  <c r="D10" i="1"/>
  <c r="D12" i="1"/>
  <c r="B82" i="1"/>
  <c r="C82" i="1"/>
  <c r="D82" i="1"/>
  <c r="A82" i="1"/>
  <c r="B81" i="1"/>
  <c r="C81" i="1"/>
  <c r="D81" i="1"/>
  <c r="A81" i="1"/>
  <c r="B80" i="1"/>
  <c r="C80" i="1"/>
  <c r="D80" i="1"/>
  <c r="A80" i="1"/>
  <c r="D72" i="1"/>
  <c r="E72" i="1"/>
  <c r="F72" i="1"/>
  <c r="D53" i="1"/>
  <c r="C37" i="1"/>
  <c r="B28" i="1"/>
  <c r="D28" i="1"/>
  <c r="B32" i="1"/>
  <c r="B29" i="1"/>
  <c r="B30" i="1"/>
  <c r="B31" i="1"/>
  <c r="C32" i="1"/>
  <c r="C31" i="1"/>
  <c r="D31" i="1"/>
  <c r="E28" i="1"/>
  <c r="F28" i="1"/>
  <c r="C38" i="1"/>
  <c r="D29" i="1"/>
  <c r="E29" i="1"/>
  <c r="F29" i="1"/>
  <c r="D30" i="1"/>
  <c r="E30" i="1"/>
  <c r="F30" i="1"/>
  <c r="C39" i="1"/>
  <c r="C40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G72" i="1"/>
  <c r="H72" i="1"/>
  <c r="I72" i="1"/>
  <c r="G71" i="1"/>
  <c r="H71" i="1"/>
  <c r="I71" i="1"/>
  <c r="G70" i="1"/>
  <c r="H70" i="1"/>
  <c r="I70" i="1"/>
  <c r="G69" i="1"/>
  <c r="H69" i="1"/>
  <c r="I69" i="1"/>
  <c r="G68" i="1"/>
  <c r="H68" i="1"/>
  <c r="I68" i="1"/>
  <c r="G67" i="1"/>
  <c r="H67" i="1"/>
  <c r="I67" i="1"/>
  <c r="G66" i="1"/>
  <c r="H66" i="1"/>
  <c r="I66" i="1"/>
  <c r="G65" i="1"/>
  <c r="H65" i="1"/>
  <c r="I65" i="1"/>
  <c r="G64" i="1"/>
  <c r="H64" i="1"/>
  <c r="I64" i="1"/>
  <c r="G63" i="1"/>
  <c r="H63" i="1"/>
  <c r="I63" i="1"/>
  <c r="G62" i="1"/>
  <c r="H62" i="1"/>
  <c r="I62" i="1"/>
  <c r="G61" i="1"/>
  <c r="H61" i="1"/>
  <c r="I61" i="1"/>
  <c r="G60" i="1"/>
  <c r="H60" i="1"/>
  <c r="I60" i="1"/>
  <c r="G59" i="1"/>
  <c r="H59" i="1"/>
  <c r="I59" i="1"/>
  <c r="G58" i="1"/>
  <c r="H58" i="1"/>
  <c r="I58" i="1"/>
  <c r="G57" i="1"/>
  <c r="H57" i="1"/>
  <c r="I57" i="1"/>
  <c r="G56" i="1"/>
  <c r="H56" i="1"/>
  <c r="I56" i="1"/>
  <c r="G55" i="1"/>
  <c r="H55" i="1"/>
  <c r="I55" i="1"/>
  <c r="G54" i="1"/>
  <c r="H54" i="1"/>
  <c r="I54" i="1"/>
  <c r="G53" i="1"/>
  <c r="H53" i="1"/>
  <c r="I53" i="1"/>
  <c r="B47" i="1"/>
  <c r="G30" i="1"/>
  <c r="G29" i="1"/>
  <c r="G28" i="1"/>
  <c r="S17" i="1"/>
  <c r="R17" i="1"/>
  <c r="S16" i="1"/>
  <c r="R16" i="1"/>
  <c r="D8" i="1"/>
  <c r="D7" i="1"/>
  <c r="D6" i="1"/>
  <c r="D5" i="1"/>
</calcChain>
</file>

<file path=xl/sharedStrings.xml><?xml version="1.0" encoding="utf-8"?>
<sst xmlns="http://schemas.openxmlformats.org/spreadsheetml/2006/main" count="122" uniqueCount="65">
  <si>
    <t>Replications</t>
  </si>
  <si>
    <t>-----</t>
  </si>
  <si>
    <t>----</t>
  </si>
  <si>
    <t>A</t>
  </si>
  <si>
    <t>B</t>
  </si>
  <si>
    <t>AB</t>
  </si>
  <si>
    <t>Sum</t>
  </si>
  <si>
    <t>Average</t>
  </si>
  <si>
    <t>ave -</t>
  </si>
  <si>
    <t>ave +</t>
  </si>
  <si>
    <t>effect</t>
  </si>
  <si>
    <t>B -</t>
  </si>
  <si>
    <t>B +</t>
  </si>
  <si>
    <t>A -</t>
  </si>
  <si>
    <t>A +</t>
  </si>
  <si>
    <t>ANOVA</t>
  </si>
  <si>
    <t>Sources</t>
  </si>
  <si>
    <t>SS</t>
  </si>
  <si>
    <t>df</t>
  </si>
  <si>
    <t>MS</t>
  </si>
  <si>
    <t>F</t>
  </si>
  <si>
    <t>F table</t>
  </si>
  <si>
    <t>Stat sig ?</t>
  </si>
  <si>
    <t>a</t>
  </si>
  <si>
    <t>Error</t>
  </si>
  <si>
    <t>Total</t>
  </si>
  <si>
    <t>REGRESSION MODEL</t>
  </si>
  <si>
    <t>Intercept</t>
  </si>
  <si>
    <t>A coefficient</t>
  </si>
  <si>
    <t>B coefficient</t>
  </si>
  <si>
    <t>AB coefficient</t>
  </si>
  <si>
    <t>PREDICTION EQUATION</t>
  </si>
  <si>
    <t>Y-hat</t>
  </si>
  <si>
    <t>RESIDUALS</t>
  </si>
  <si>
    <t>Actual</t>
  </si>
  <si>
    <t>Pred</t>
  </si>
  <si>
    <t>Residual</t>
  </si>
  <si>
    <t>rank</t>
  </si>
  <si>
    <t>Perc</t>
  </si>
  <si>
    <t>Z</t>
  </si>
  <si>
    <t>EFFECTS PLOT</t>
  </si>
  <si>
    <t>score</t>
  </si>
  <si>
    <t>(R-0.5)/n</t>
  </si>
  <si>
    <t>z score</t>
  </si>
  <si>
    <t>Enter Values</t>
  </si>
  <si>
    <r>
      <t>2</t>
    </r>
    <r>
      <rPr>
        <vertAlign val="superscript"/>
        <sz val="14"/>
        <color indexed="9"/>
        <rFont val="Arial"/>
        <family val="2"/>
      </rPr>
      <t>3</t>
    </r>
    <r>
      <rPr>
        <sz val="14"/>
        <color indexed="9"/>
        <rFont val="Arial"/>
        <family val="2"/>
      </rPr>
      <t xml:space="preserve"> Factorial Design </t>
    </r>
    <r>
      <rPr>
        <sz val="10"/>
        <color indexed="9"/>
        <rFont val="Arial"/>
        <family val="2"/>
      </rPr>
      <t>(with up to 5 replicates)</t>
    </r>
  </si>
  <si>
    <t>C</t>
  </si>
  <si>
    <t>AC</t>
  </si>
  <si>
    <t>BC</t>
  </si>
  <si>
    <t>ABC</t>
  </si>
  <si>
    <t>(1)</t>
  </si>
  <si>
    <t>b</t>
  </si>
  <si>
    <t>ab</t>
  </si>
  <si>
    <t>c</t>
  </si>
  <si>
    <t>ac</t>
  </si>
  <si>
    <t>bc</t>
  </si>
  <si>
    <t>abc</t>
  </si>
  <si>
    <t>C-</t>
  </si>
  <si>
    <t>C+</t>
  </si>
  <si>
    <t>C coefficient</t>
  </si>
  <si>
    <t>AC coefficient</t>
  </si>
  <si>
    <t>BC coefficient</t>
  </si>
  <si>
    <t>ABC coefficient</t>
  </si>
  <si>
    <t>Design of Experimentation (DOE)</t>
  </si>
  <si>
    <r>
      <t>2</t>
    </r>
    <r>
      <rPr>
        <vertAlign val="superscript"/>
        <sz val="14"/>
        <color theme="0"/>
        <rFont val="Arial"/>
      </rPr>
      <t>2</t>
    </r>
    <r>
      <rPr>
        <sz val="14"/>
        <color theme="0"/>
        <rFont val="Arial"/>
      </rPr>
      <t xml:space="preserve"> Factorial Design </t>
    </r>
    <r>
      <rPr>
        <sz val="10"/>
        <color theme="0"/>
        <rFont val="Arial"/>
      </rPr>
      <t>(with up to 5 replicates)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</si>
</sst>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6" x14ac:knownFonts="1">
    <font>
      <sz val="10"/>
      <name val="Arial"/>
      <family val="2"/>
    </font>
    <font>
      <sz val="14"/>
      <color indexed="9"/>
      <name val="Arial"/>
      <family val="2"/>
    </font>
    <font>
      <vertAlign val="superscript"/>
      <sz val="14"/>
      <color indexed="9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Symbol"/>
      <family val="1"/>
    </font>
    <font>
      <sz val="10"/>
      <color indexed="10"/>
      <name val="Arial"/>
    </font>
    <font>
      <b/>
      <sz val="10"/>
      <name val="MS Sans Serif"/>
    </font>
    <font>
      <sz val="10"/>
      <color theme="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FFFFFF"/>
      <name val="Arial"/>
      <family val="2"/>
    </font>
    <font>
      <sz val="14"/>
      <color theme="0"/>
      <name val="Arial"/>
    </font>
    <font>
      <vertAlign val="superscript"/>
      <sz val="14"/>
      <color theme="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0806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0" xfId="0" applyFont="1" applyFill="1"/>
    <xf numFmtId="0" fontId="0" fillId="2" borderId="0" xfId="0" applyFill="1"/>
    <xf numFmtId="0" fontId="4" fillId="3" borderId="0" xfId="0" applyFont="1" applyFill="1" applyAlignment="1">
      <alignment vertical="top"/>
    </xf>
    <xf numFmtId="0" fontId="0" fillId="3" borderId="0" xfId="0" applyFill="1"/>
    <xf numFmtId="0" fontId="5" fillId="0" borderId="0" xfId="0" applyFont="1"/>
    <xf numFmtId="0" fontId="0" fillId="0" borderId="0" xfId="0" quotePrefix="1"/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2" fontId="0" fillId="0" borderId="0" xfId="0" applyNumberFormat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164" fontId="0" fillId="0" borderId="0" xfId="0" applyNumberFormat="1"/>
    <xf numFmtId="0" fontId="0" fillId="5" borderId="0" xfId="0" applyFill="1"/>
    <xf numFmtId="164" fontId="0" fillId="5" borderId="0" xfId="0" applyNumberFormat="1" applyFill="1"/>
    <xf numFmtId="1" fontId="0" fillId="5" borderId="0" xfId="0" applyNumberFormat="1" applyFill="1"/>
    <xf numFmtId="0" fontId="6" fillId="0" borderId="0" xfId="0" applyFont="1" applyAlignment="1"/>
    <xf numFmtId="0" fontId="0" fillId="0" borderId="0" xfId="0" applyAlignment="1"/>
    <xf numFmtId="0" fontId="7" fillId="0" borderId="9" xfId="0" applyFont="1" applyBorder="1" applyAlignment="1">
      <alignment horizontal="right"/>
    </xf>
    <xf numFmtId="165" fontId="0" fillId="0" borderId="0" xfId="0" applyNumberFormat="1"/>
    <xf numFmtId="0" fontId="6" fillId="0" borderId="0" xfId="0" applyFont="1" applyAlignment="1">
      <alignment horizontal="center"/>
    </xf>
    <xf numFmtId="0" fontId="8" fillId="0" borderId="10" xfId="0" applyFont="1" applyBorder="1"/>
    <xf numFmtId="2" fontId="0" fillId="0" borderId="1" xfId="0" applyNumberFormat="1" applyBorder="1"/>
    <xf numFmtId="0" fontId="0" fillId="0" borderId="0" xfId="0" applyBorder="1"/>
    <xf numFmtId="0" fontId="6" fillId="0" borderId="0" xfId="0" applyFont="1"/>
    <xf numFmtId="0" fontId="0" fillId="4" borderId="0" xfId="0" applyFill="1"/>
    <xf numFmtId="2" fontId="0" fillId="6" borderId="11" xfId="0" applyNumberFormat="1" applyFill="1" applyBorder="1"/>
    <xf numFmtId="166" fontId="0" fillId="0" borderId="0" xfId="0" applyNumberFormat="1"/>
    <xf numFmtId="0" fontId="6" fillId="0" borderId="0" xfId="0" quotePrefix="1" applyFont="1"/>
    <xf numFmtId="2" fontId="10" fillId="7" borderId="11" xfId="0" applyNumberFormat="1" applyFont="1" applyFill="1" applyBorder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Protection="1">
      <protection locked="0"/>
    </xf>
    <xf numFmtId="2" fontId="0" fillId="5" borderId="0" xfId="0" applyNumberFormat="1" applyFill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0" fontId="0" fillId="0" borderId="8" xfId="0" applyBorder="1"/>
    <xf numFmtId="0" fontId="6" fillId="0" borderId="0" xfId="0" applyFont="1" applyBorder="1" applyAlignment="1">
      <alignment horizontal="center"/>
    </xf>
    <xf numFmtId="2" fontId="0" fillId="0" borderId="0" xfId="0" applyNumberFormat="1" applyBorder="1"/>
    <xf numFmtId="0" fontId="0" fillId="0" borderId="0" xfId="0" applyFill="1" applyBorder="1"/>
    <xf numFmtId="0" fontId="0" fillId="0" borderId="1" xfId="0" applyFill="1" applyBorder="1"/>
    <xf numFmtId="0" fontId="1" fillId="2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0" fillId="9" borderId="0" xfId="0" applyFill="1"/>
    <xf numFmtId="0" fontId="14" fillId="7" borderId="0" xfId="0" applyFont="1" applyFill="1" applyAlignment="1">
      <alignment horizontal="left"/>
    </xf>
  </cellXfs>
  <cellStyles count="4">
    <cellStyle name="Followed Hyperlink" xfId="3" builtinId="9" hidden="1"/>
    <cellStyle name="Hyperlink" xfId="2" builtinId="8" hidden="1"/>
    <cellStyle name="Normal" xfId="0" builtinId="0"/>
    <cellStyle name="RowLevel_1_RZNO (2)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 Effect</a:t>
            </a:r>
          </a:p>
        </c:rich>
      </c:tx>
      <c:layout>
        <c:manualLayout>
          <c:xMode val="edge"/>
          <c:yMode val="edge"/>
          <c:x val="0.339508017702167"/>
          <c:y val="0.050955522451585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3952328995039"/>
          <c:y val="0.337580667734461"/>
          <c:w val="0.185186301518504"/>
          <c:h val="0.40127513334473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'DOE 2^2 Template'!$A$10:$A$11</c:f>
              <c:strCache>
                <c:ptCount val="2"/>
                <c:pt idx="0">
                  <c:v>ave -</c:v>
                </c:pt>
                <c:pt idx="1">
                  <c:v>ave +</c:v>
                </c:pt>
              </c:strCache>
            </c:strRef>
          </c:cat>
          <c:val>
            <c:numRef>
              <c:f>'DOE 2^2 Template'!$B$10:$B$11</c:f>
              <c:numCache>
                <c:formatCode>0.0</c:formatCode>
                <c:ptCount val="2"/>
                <c:pt idx="0">
                  <c:v>21.83333333333333</c:v>
                </c:pt>
                <c:pt idx="1">
                  <c:v>31.0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3204408"/>
        <c:axId val="-2073199608"/>
      </c:lineChart>
      <c:catAx>
        <c:axId val="-2073204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199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3199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2044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 Interaction</a:t>
            </a:r>
          </a:p>
        </c:rich>
      </c:tx>
      <c:layout>
        <c:manualLayout>
          <c:xMode val="edge"/>
          <c:yMode val="edge"/>
          <c:x val="0.308944354443733"/>
          <c:y val="0.05063273340832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992612235662"/>
          <c:y val="0.335443037974684"/>
          <c:w val="0.402440621985447"/>
          <c:h val="0.40506329113924"/>
        </c:manualLayout>
      </c:layout>
      <c:lineChart>
        <c:grouping val="standard"/>
        <c:varyColors val="0"/>
        <c:ser>
          <c:idx val="0"/>
          <c:order val="0"/>
          <c:tx>
            <c:strRef>
              <c:f>'DOE 2^3 template'!$Y$22</c:f>
              <c:strCache>
                <c:ptCount val="1"/>
                <c:pt idx="0">
                  <c:v>C-</c:v>
                </c:pt>
              </c:strCache>
            </c:strRef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'DOE 2^3 template'!$X$23:$X$24</c:f>
              <c:strCache>
                <c:ptCount val="2"/>
                <c:pt idx="0">
                  <c:v>A -</c:v>
                </c:pt>
                <c:pt idx="1">
                  <c:v>A +</c:v>
                </c:pt>
              </c:strCache>
            </c:strRef>
          </c:cat>
          <c:val>
            <c:numRef>
              <c:f>'DOE 2^3 template'!$Y$23:$Y$24</c:f>
              <c:numCache>
                <c:formatCode>0.00</c:formatCode>
                <c:ptCount val="2"/>
                <c:pt idx="0">
                  <c:v>2.0</c:v>
                </c:pt>
                <c:pt idx="1">
                  <c:v>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'DOE 2^3 template'!$Z$22</c:f>
              <c:strCache>
                <c:ptCount val="1"/>
                <c:pt idx="0">
                  <c:v>C+</c:v>
                </c:pt>
              </c:strCache>
            </c:strRef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'DOE 2^3 template'!$X$23:$X$24</c:f>
              <c:strCache>
                <c:ptCount val="2"/>
                <c:pt idx="0">
                  <c:v>A -</c:v>
                </c:pt>
                <c:pt idx="1">
                  <c:v>A +</c:v>
                </c:pt>
              </c:strCache>
            </c:strRef>
          </c:cat>
          <c:val>
            <c:numRef>
              <c:f>'DOE 2^3 template'!$Z$23:$Z$24</c:f>
              <c:numCache>
                <c:formatCode>0.00</c:formatCode>
                <c:ptCount val="2"/>
                <c:pt idx="0">
                  <c:v>2.0</c:v>
                </c:pt>
                <c:pt idx="1">
                  <c:v>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985064"/>
        <c:axId val="2065116648"/>
      </c:lineChart>
      <c:catAx>
        <c:axId val="2064985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5116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5116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9850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11811023622"/>
          <c:y val="0.696429274465692"/>
          <c:w val="0.181817805071017"/>
          <c:h val="0.267857142857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 Interaction</a:t>
            </a:r>
          </a:p>
        </c:rich>
      </c:tx>
      <c:layout>
        <c:manualLayout>
          <c:xMode val="edge"/>
          <c:yMode val="edge"/>
          <c:x val="0.311741457075147"/>
          <c:y val="0.050314257592800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235185972265"/>
          <c:y val="0.339624727451402"/>
          <c:w val="0.404859099939706"/>
          <c:h val="0.402518195497958"/>
        </c:manualLayout>
      </c:layout>
      <c:lineChart>
        <c:grouping val="standard"/>
        <c:varyColors val="0"/>
        <c:ser>
          <c:idx val="0"/>
          <c:order val="0"/>
          <c:tx>
            <c:strRef>
              <c:f>'DOE 2^3 template'!$Y$27</c:f>
              <c:strCache>
                <c:ptCount val="1"/>
                <c:pt idx="0">
                  <c:v>C-</c:v>
                </c:pt>
              </c:strCache>
            </c:strRef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'DOE 2^3 template'!$X$28:$X$29</c:f>
              <c:strCache>
                <c:ptCount val="2"/>
                <c:pt idx="0">
                  <c:v>B -</c:v>
                </c:pt>
                <c:pt idx="1">
                  <c:v>B +</c:v>
                </c:pt>
              </c:strCache>
            </c:strRef>
          </c:cat>
          <c:val>
            <c:numRef>
              <c:f>'DOE 2^3 template'!$Y$28:$Y$29</c:f>
              <c:numCache>
                <c:formatCode>0.00</c:formatCode>
                <c:ptCount val="2"/>
                <c:pt idx="0">
                  <c:v>2.0</c:v>
                </c:pt>
                <c:pt idx="1">
                  <c:v>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'DOE 2^3 template'!$Z$27</c:f>
              <c:strCache>
                <c:ptCount val="1"/>
                <c:pt idx="0">
                  <c:v>C+</c:v>
                </c:pt>
              </c:strCache>
            </c:strRef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'DOE 2^3 template'!$X$28:$X$29</c:f>
              <c:strCache>
                <c:ptCount val="2"/>
                <c:pt idx="0">
                  <c:v>B -</c:v>
                </c:pt>
                <c:pt idx="1">
                  <c:v>B +</c:v>
                </c:pt>
              </c:strCache>
            </c:strRef>
          </c:cat>
          <c:val>
            <c:numRef>
              <c:f>'DOE 2^3 template'!$Z$28:$Z$29</c:f>
              <c:numCache>
                <c:formatCode>0.00</c:formatCode>
                <c:ptCount val="2"/>
                <c:pt idx="0">
                  <c:v>2.0</c:v>
                </c:pt>
                <c:pt idx="1">
                  <c:v>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3979336"/>
        <c:axId val="-2073816568"/>
      </c:lineChart>
      <c:catAx>
        <c:axId val="-2073979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816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3816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9793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844660194175"/>
          <c:y val="0.68750070303712"/>
          <c:w val="0.184466019417476"/>
          <c:h val="0.267857142857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 Effect</a:t>
            </a:r>
          </a:p>
        </c:rich>
      </c:tx>
      <c:layout>
        <c:manualLayout>
          <c:xMode val="edge"/>
          <c:yMode val="edge"/>
          <c:x val="0.390757295044002"/>
          <c:y val="0.050955522451585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27770745328"/>
          <c:y val="0.337580667734461"/>
          <c:w val="0.310925007642233"/>
          <c:h val="0.40127513334473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'DOE 2^2 Template'!$A$10:$A$11</c:f>
              <c:strCache>
                <c:ptCount val="2"/>
                <c:pt idx="0">
                  <c:v>ave -</c:v>
                </c:pt>
                <c:pt idx="1">
                  <c:v>ave +</c:v>
                </c:pt>
              </c:strCache>
            </c:strRef>
          </c:cat>
          <c:val>
            <c:numRef>
              <c:f>'DOE 2^2 Template'!$C$10:$C$11</c:f>
              <c:numCache>
                <c:formatCode>0.0</c:formatCode>
                <c:ptCount val="2"/>
                <c:pt idx="0">
                  <c:v>28.83333333333334</c:v>
                </c:pt>
                <c:pt idx="1">
                  <c:v>24.0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3166696"/>
        <c:axId val="-2073161896"/>
      </c:lineChart>
      <c:catAx>
        <c:axId val="-2073166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161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3161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1666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AB Interaction</a:t>
            </a:r>
          </a:p>
        </c:rich>
      </c:tx>
      <c:layout>
        <c:manualLayout>
          <c:xMode val="edge"/>
          <c:yMode val="edge"/>
          <c:x val="0.289592960715976"/>
          <c:y val="0.050955522451585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14479638009"/>
          <c:y val="0.337580667734461"/>
          <c:w val="0.420814479638009"/>
          <c:h val="0.401275133344737"/>
        </c:manualLayout>
      </c:layout>
      <c:lineChart>
        <c:grouping val="standard"/>
        <c:varyColors val="0"/>
        <c:ser>
          <c:idx val="0"/>
          <c:order val="0"/>
          <c:tx>
            <c:strRef>
              <c:f>'DOE 2^2 Template'!$R$15</c:f>
              <c:strCache>
                <c:ptCount val="1"/>
                <c:pt idx="0">
                  <c:v>B -</c:v>
                </c:pt>
              </c:strCache>
            </c:strRef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'DOE 2^2 Template'!$Q$16:$Q$17</c:f>
              <c:strCache>
                <c:ptCount val="2"/>
                <c:pt idx="0">
                  <c:v>A -</c:v>
                </c:pt>
                <c:pt idx="1">
                  <c:v>A +</c:v>
                </c:pt>
              </c:strCache>
            </c:strRef>
          </c:cat>
          <c:val>
            <c:numRef>
              <c:f>'DOE 2^2 Template'!$R$16:$R$17</c:f>
              <c:numCache>
                <c:formatCode>0.0</c:formatCode>
                <c:ptCount val="2"/>
                <c:pt idx="0">
                  <c:v>25.33333333333333</c:v>
                </c:pt>
                <c:pt idx="1">
                  <c:v>32.33333333333334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'DOE 2^2 Template'!$S$15</c:f>
              <c:strCache>
                <c:ptCount val="1"/>
                <c:pt idx="0">
                  <c:v>B +</c:v>
                </c:pt>
              </c:strCache>
            </c:strRef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'DOE 2^2 Template'!$Q$16:$Q$17</c:f>
              <c:strCache>
                <c:ptCount val="2"/>
                <c:pt idx="0">
                  <c:v>A -</c:v>
                </c:pt>
                <c:pt idx="1">
                  <c:v>A +</c:v>
                </c:pt>
              </c:strCache>
            </c:strRef>
          </c:cat>
          <c:val>
            <c:numRef>
              <c:f>'DOE 2^2 Template'!$S$16:$S$17</c:f>
              <c:numCache>
                <c:formatCode>0</c:formatCode>
                <c:ptCount val="2"/>
                <c:pt idx="0">
                  <c:v>18.33333333333333</c:v>
                </c:pt>
                <c:pt idx="1">
                  <c:v>29.66666666666667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3119480"/>
        <c:axId val="-2073114328"/>
      </c:lineChart>
      <c:catAx>
        <c:axId val="-2073119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114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3114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119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2240006884385"/>
          <c:y val="0.684683975313896"/>
          <c:w val="0.224043715846995"/>
          <c:h val="0.270270270270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818181818182"/>
          <c:y val="0.0860927152317881"/>
          <c:w val="0.750733137829912"/>
          <c:h val="0.8311258278145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yVal>
            <c:numRef>
              <c:f>'DOE 2^2 Template'!$F$53:$F$72</c:f>
              <c:numCache>
                <c:formatCode>0.000</c:formatCode>
                <c:ptCount val="20"/>
                <c:pt idx="0">
                  <c:v>3.166666666666664</c:v>
                </c:pt>
                <c:pt idx="1">
                  <c:v>0.166666666666664</c:v>
                </c:pt>
                <c:pt idx="2">
                  <c:v>7.166666666666664</c:v>
                </c:pt>
                <c:pt idx="3">
                  <c:v>0.0</c:v>
                </c:pt>
                <c:pt idx="4">
                  <c:v>0.0</c:v>
                </c:pt>
                <c:pt idx="5">
                  <c:v>4.0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-5.833333333333335</c:v>
                </c:pt>
                <c:pt idx="11">
                  <c:v>-4.833333333333335</c:v>
                </c:pt>
                <c:pt idx="12">
                  <c:v>0.166666666666664</c:v>
                </c:pt>
                <c:pt idx="13">
                  <c:v>0.0</c:v>
                </c:pt>
                <c:pt idx="14">
                  <c:v>0.0</c:v>
                </c:pt>
                <c:pt idx="15">
                  <c:v>-1.0</c:v>
                </c:pt>
                <c:pt idx="16">
                  <c:v>0.0</c:v>
                </c:pt>
                <c:pt idx="17">
                  <c:v>-3.0</c:v>
                </c:pt>
                <c:pt idx="18">
                  <c:v>0.0</c:v>
                </c:pt>
                <c:pt idx="1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3085368"/>
        <c:axId val="-2073080472"/>
      </c:scatterChart>
      <c:valAx>
        <c:axId val="-207308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080472"/>
        <c:crosses val="autoZero"/>
        <c:crossBetween val="midCat"/>
      </c:valAx>
      <c:valAx>
        <c:axId val="-2073080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0853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17943006296131"/>
          <c:y val="0.120370914582043"/>
          <c:w val="0.675462611650998"/>
          <c:h val="0.6712993313229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'DOE 2^2 Template'!$A$80:$A$82</c:f>
              <c:numCache>
                <c:formatCode>0.0</c:formatCode>
                <c:ptCount val="3"/>
                <c:pt idx="0">
                  <c:v>9.166666666666667</c:v>
                </c:pt>
                <c:pt idx="1">
                  <c:v>-4.833333333333335</c:v>
                </c:pt>
                <c:pt idx="2">
                  <c:v>2.166666666666664</c:v>
                </c:pt>
              </c:numCache>
            </c:numRef>
          </c:xVal>
          <c:yVal>
            <c:numRef>
              <c:f>'DOE 2^2 Template'!$C$80:$C$82</c:f>
              <c:numCache>
                <c:formatCode>General</c:formatCode>
                <c:ptCount val="3"/>
                <c:pt idx="0">
                  <c:v>0.833333333333333</c:v>
                </c:pt>
                <c:pt idx="1">
                  <c:v>0.166666666666667</c:v>
                </c:pt>
                <c:pt idx="2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4068248"/>
        <c:axId val="-2074063288"/>
      </c:scatterChart>
      <c:valAx>
        <c:axId val="-207406824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4063288"/>
        <c:crosses val="autoZero"/>
        <c:crossBetween val="midCat"/>
      </c:valAx>
      <c:valAx>
        <c:axId val="-207406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40682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125638683879"/>
          <c:y val="0.405229272811487"/>
          <c:w val="0.134796238244514"/>
          <c:h val="0.1111111111111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 Effect</a:t>
            </a:r>
          </a:p>
        </c:rich>
      </c:tx>
      <c:layout>
        <c:manualLayout>
          <c:xMode val="edge"/>
          <c:yMode val="edge"/>
          <c:x val="0.213018556246903"/>
          <c:y val="0.049382511396601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8699319004597"/>
          <c:y val="0.259260822125905"/>
          <c:w val="0.207101190080639"/>
          <c:h val="0.4259284934925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'DOE 2^3 template'!$A$14:$A$15</c:f>
              <c:strCache>
                <c:ptCount val="2"/>
                <c:pt idx="0">
                  <c:v>ave -</c:v>
                </c:pt>
                <c:pt idx="1">
                  <c:v>ave +</c:v>
                </c:pt>
              </c:strCache>
            </c:strRef>
          </c:cat>
          <c:val>
            <c:numRef>
              <c:f>'DOE 2^3 template'!$B$14:$B$15</c:f>
              <c:numCache>
                <c:formatCode>0.00</c:formatCode>
                <c:ptCount val="2"/>
                <c:pt idx="0">
                  <c:v>2.0</c:v>
                </c:pt>
                <c:pt idx="1">
                  <c:v>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952152"/>
        <c:axId val="-2078947416"/>
      </c:lineChart>
      <c:catAx>
        <c:axId val="-2078952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8947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8947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89521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 Effect</a:t>
            </a:r>
          </a:p>
        </c:rich>
      </c:tx>
      <c:layout>
        <c:manualLayout>
          <c:xMode val="edge"/>
          <c:yMode val="edge"/>
          <c:x val="0.371288225599707"/>
          <c:y val="0.04878055460458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723322737766"/>
          <c:y val="0.323170731707317"/>
          <c:w val="0.262376871850034"/>
          <c:h val="0.4268292682926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'DOE 2^3 template'!$A$14:$A$15</c:f>
              <c:strCache>
                <c:ptCount val="2"/>
                <c:pt idx="0">
                  <c:v>ave -</c:v>
                </c:pt>
                <c:pt idx="1">
                  <c:v>ave +</c:v>
                </c:pt>
              </c:strCache>
            </c:strRef>
          </c:cat>
          <c:val>
            <c:numRef>
              <c:f>'DOE 2^3 template'!$C$14:$C$15</c:f>
              <c:numCache>
                <c:formatCode>0.00</c:formatCode>
                <c:ptCount val="2"/>
                <c:pt idx="0">
                  <c:v>2.0</c:v>
                </c:pt>
                <c:pt idx="1">
                  <c:v>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3928952"/>
        <c:axId val="-2073924216"/>
      </c:lineChart>
      <c:catAx>
        <c:axId val="-2073928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924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3924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9289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AB Interaction</a:t>
            </a:r>
          </a:p>
        </c:rich>
      </c:tx>
      <c:layout>
        <c:manualLayout>
          <c:xMode val="edge"/>
          <c:yMode val="edge"/>
          <c:x val="0.316205823109321"/>
          <c:y val="0.050955522451585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818532721662"/>
          <c:y val="0.337580667734461"/>
          <c:w val="0.494072099787124"/>
          <c:h val="0.401275133344737"/>
        </c:manualLayout>
      </c:layout>
      <c:lineChart>
        <c:grouping val="standard"/>
        <c:varyColors val="0"/>
        <c:ser>
          <c:idx val="0"/>
          <c:order val="0"/>
          <c:tx>
            <c:strRef>
              <c:f>'DOE 2^3 template'!$Y$17</c:f>
              <c:strCache>
                <c:ptCount val="1"/>
                <c:pt idx="0">
                  <c:v>B -</c:v>
                </c:pt>
              </c:strCache>
            </c:strRef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'DOE 2^3 template'!$X$18:$X$19</c:f>
              <c:strCache>
                <c:ptCount val="2"/>
                <c:pt idx="0">
                  <c:v>A -</c:v>
                </c:pt>
                <c:pt idx="1">
                  <c:v>A +</c:v>
                </c:pt>
              </c:strCache>
            </c:strRef>
          </c:cat>
          <c:val>
            <c:numRef>
              <c:f>'DOE 2^3 template'!$Y$18:$Y$19</c:f>
              <c:numCache>
                <c:formatCode>0.00</c:formatCode>
                <c:ptCount val="2"/>
                <c:pt idx="0">
                  <c:v>2.0</c:v>
                </c:pt>
                <c:pt idx="1">
                  <c:v>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'DOE 2^3 template'!$Z$17</c:f>
              <c:strCache>
                <c:ptCount val="1"/>
                <c:pt idx="0">
                  <c:v>B +</c:v>
                </c:pt>
              </c:strCache>
            </c:strRef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'DOE 2^3 template'!$X$18:$X$19</c:f>
              <c:strCache>
                <c:ptCount val="2"/>
                <c:pt idx="0">
                  <c:v>A -</c:v>
                </c:pt>
                <c:pt idx="1">
                  <c:v>A +</c:v>
                </c:pt>
              </c:strCache>
            </c:strRef>
          </c:cat>
          <c:val>
            <c:numRef>
              <c:f>'DOE 2^3 template'!$Z$18:$Z$19</c:f>
              <c:numCache>
                <c:formatCode>0.00</c:formatCode>
                <c:ptCount val="2"/>
                <c:pt idx="0">
                  <c:v>2.0</c:v>
                </c:pt>
                <c:pt idx="1">
                  <c:v>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748264"/>
        <c:axId val="-2070763928"/>
      </c:lineChart>
      <c:catAx>
        <c:axId val="-2070748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0763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0763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07482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093023255814"/>
          <c:y val="0.684683975313896"/>
          <c:w val="0.190697674418605"/>
          <c:h val="0.270270270270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 Effect</a:t>
            </a:r>
          </a:p>
        </c:rich>
      </c:tx>
      <c:layout>
        <c:manualLayout>
          <c:xMode val="edge"/>
          <c:yMode val="edge"/>
          <c:x val="0.357142857142857"/>
          <c:y val="0.04848509320950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2747252747253"/>
          <c:y val="0.32121402233678"/>
          <c:w val="0.230769230769231"/>
          <c:h val="0.43030557709266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'DOE 2^3 template'!$A$14:$A$15</c:f>
              <c:strCache>
                <c:ptCount val="2"/>
                <c:pt idx="0">
                  <c:v>ave -</c:v>
                </c:pt>
                <c:pt idx="1">
                  <c:v>ave +</c:v>
                </c:pt>
              </c:strCache>
            </c:strRef>
          </c:cat>
          <c:val>
            <c:numRef>
              <c:f>'DOE 2^3 template'!$D$14:$D$15</c:f>
              <c:numCache>
                <c:formatCode>0.00</c:formatCode>
                <c:ptCount val="2"/>
                <c:pt idx="0">
                  <c:v>2.0</c:v>
                </c:pt>
                <c:pt idx="1">
                  <c:v>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772424"/>
        <c:axId val="-2074009432"/>
      </c:lineChart>
      <c:catAx>
        <c:axId val="-2070772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4009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4009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0772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Relationship Id="rId6" Type="http://schemas.openxmlformats.org/officeDocument/2006/relationships/chart" Target="../charts/chart11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13</xdr:row>
      <xdr:rowOff>12700</xdr:rowOff>
    </xdr:from>
    <xdr:to>
      <xdr:col>3</xdr:col>
      <xdr:colOff>190500</xdr:colOff>
      <xdr:row>22</xdr:row>
      <xdr:rowOff>50800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304800</xdr:colOff>
      <xdr:row>13</xdr:row>
      <xdr:rowOff>12700</xdr:rowOff>
    </xdr:from>
    <xdr:to>
      <xdr:col>8</xdr:col>
      <xdr:colOff>368300</xdr:colOff>
      <xdr:row>22</xdr:row>
      <xdr:rowOff>50800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114300</xdr:colOff>
      <xdr:row>13</xdr:row>
      <xdr:rowOff>38100</xdr:rowOff>
    </xdr:from>
    <xdr:to>
      <xdr:col>12</xdr:col>
      <xdr:colOff>419100</xdr:colOff>
      <xdr:row>22</xdr:row>
      <xdr:rowOff>76200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393700</xdr:colOff>
      <xdr:row>51</xdr:row>
      <xdr:rowOff>0</xdr:rowOff>
    </xdr:from>
    <xdr:to>
      <xdr:col>15</xdr:col>
      <xdr:colOff>127000</xdr:colOff>
      <xdr:row>68</xdr:row>
      <xdr:rowOff>114300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63500</xdr:colOff>
      <xdr:row>77</xdr:row>
      <xdr:rowOff>12700</xdr:rowOff>
    </xdr:from>
    <xdr:to>
      <xdr:col>12</xdr:col>
      <xdr:colOff>101600</xdr:colOff>
      <xdr:row>89</xdr:row>
      <xdr:rowOff>127000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18</xdr:row>
      <xdr:rowOff>50800</xdr:rowOff>
    </xdr:from>
    <xdr:to>
      <xdr:col>3</xdr:col>
      <xdr:colOff>292100</xdr:colOff>
      <xdr:row>27</xdr:row>
      <xdr:rowOff>127000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419100</xdr:colOff>
      <xdr:row>18</xdr:row>
      <xdr:rowOff>50800</xdr:rowOff>
    </xdr:from>
    <xdr:to>
      <xdr:col>7</xdr:col>
      <xdr:colOff>342900</xdr:colOff>
      <xdr:row>27</xdr:row>
      <xdr:rowOff>139700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29</xdr:row>
      <xdr:rowOff>12700</xdr:rowOff>
    </xdr:from>
    <xdr:to>
      <xdr:col>5</xdr:col>
      <xdr:colOff>127000</xdr:colOff>
      <xdr:row>38</xdr:row>
      <xdr:rowOff>50800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469900</xdr:colOff>
      <xdr:row>18</xdr:row>
      <xdr:rowOff>50800</xdr:rowOff>
    </xdr:from>
    <xdr:to>
      <xdr:col>13</xdr:col>
      <xdr:colOff>279400</xdr:colOff>
      <xdr:row>28</xdr:row>
      <xdr:rowOff>12700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29</xdr:row>
      <xdr:rowOff>12700</xdr:rowOff>
    </xdr:from>
    <xdr:to>
      <xdr:col>13</xdr:col>
      <xdr:colOff>0</xdr:colOff>
      <xdr:row>38</xdr:row>
      <xdr:rowOff>63500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25400</xdr:colOff>
      <xdr:row>29</xdr:row>
      <xdr:rowOff>38100</xdr:rowOff>
    </xdr:from>
    <xdr:to>
      <xdr:col>17</xdr:col>
      <xdr:colOff>482600</xdr:colOff>
      <xdr:row>38</xdr:row>
      <xdr:rowOff>88900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macbook/Documents/Me/Desktop/GameChange2/Content%20to%20aUse/Six%20Sigma%20Template%20K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Danz/Quality/6%20Sigma/SixSigma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xinfm.com/windows/TEMP/DOE+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MAIC"/>
      <sheetName val="Breakthrough Strategy"/>
      <sheetName val="SS Project Plan"/>
      <sheetName val="Project Action Plan"/>
      <sheetName val="CTQ Template"/>
      <sheetName val="SIPOC"/>
      <sheetName val="SIPOC (blank)"/>
      <sheetName val="Process Analysis"/>
      <sheetName val="Fishbone"/>
      <sheetName val="Brainstorm "/>
      <sheetName val="FDM"/>
      <sheetName val="Risk Assessment"/>
      <sheetName val="Data Collection Plan"/>
      <sheetName val="Xs and Ys"/>
      <sheetName val="Timeline"/>
      <sheetName val="DOE 2^2 template"/>
      <sheetName val="DOE 2^3 template"/>
      <sheetName val="PPM"/>
      <sheetName val="no shift"/>
      <sheetName val="RTY"/>
      <sheetName val="DPMO Calculator"/>
      <sheetName val="DPMO&gt;Sig&gt;Cpk"/>
      <sheetName val="Six Sigma Project"/>
      <sheetName val="GC Plan"/>
      <sheetName val="HOQ"/>
      <sheetName val="C&amp;E Matrix"/>
      <sheetName val="FMEAInfo"/>
      <sheetName val="FMEA"/>
      <sheetName val="FSeverity"/>
      <sheetName val="FOccurance"/>
      <sheetName val="FDetection"/>
      <sheetName val="ControlPlan"/>
      <sheetName val="Process Control Plan"/>
      <sheetName val="SS Prvnt Mnt"/>
      <sheetName val="Outputs"/>
      <sheetName val="DFMEA Template"/>
      <sheetName val="Z-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A9" t="str">
            <v>ave -</v>
          </cell>
          <cell r="B9">
            <v>23.333333333333336</v>
          </cell>
          <cell r="C9">
            <v>30</v>
          </cell>
        </row>
        <row r="10">
          <cell r="A10" t="str">
            <v>ave +</v>
          </cell>
          <cell r="B10">
            <v>31.666666666666668</v>
          </cell>
          <cell r="C10">
            <v>25</v>
          </cell>
        </row>
        <row r="14">
          <cell r="R14" t="str">
            <v>B -</v>
          </cell>
          <cell r="S14" t="str">
            <v>B +</v>
          </cell>
        </row>
        <row r="15">
          <cell r="Q15" t="str">
            <v>A -</v>
          </cell>
          <cell r="R15">
            <v>26.666666666666668</v>
          </cell>
          <cell r="S15">
            <v>20</v>
          </cell>
        </row>
        <row r="16">
          <cell r="Q16" t="str">
            <v>A +</v>
          </cell>
          <cell r="R16">
            <v>33.333333333333336</v>
          </cell>
          <cell r="S16">
            <v>30</v>
          </cell>
        </row>
        <row r="52">
          <cell r="F52">
            <v>2.1666666666666643</v>
          </cell>
        </row>
        <row r="53">
          <cell r="F53">
            <v>-0.8333333333333357</v>
          </cell>
        </row>
        <row r="54">
          <cell r="F54">
            <v>1.1666666666666643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1.8333333333333357</v>
          </cell>
        </row>
        <row r="58">
          <cell r="F58">
            <v>-2.1666666666666643</v>
          </cell>
        </row>
        <row r="59">
          <cell r="F59">
            <v>-2.1666666666666643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-2.8333333333333357</v>
          </cell>
        </row>
        <row r="63">
          <cell r="F63">
            <v>-1.8333333333333357</v>
          </cell>
        </row>
        <row r="64">
          <cell r="F64">
            <v>2.1666666666666643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1.8333333333333357</v>
          </cell>
        </row>
        <row r="68">
          <cell r="F68">
            <v>0.8333333333333357</v>
          </cell>
        </row>
        <row r="69">
          <cell r="F69">
            <v>-0.1666666666666643</v>
          </cell>
        </row>
        <row r="70">
          <cell r="F70">
            <v>0</v>
          </cell>
        </row>
        <row r="71">
          <cell r="F71">
            <v>0</v>
          </cell>
        </row>
        <row r="79">
          <cell r="A79">
            <v>8.3333333333333321</v>
          </cell>
          <cell r="C79">
            <v>0.83333333333333337</v>
          </cell>
        </row>
        <row r="80">
          <cell r="A80">
            <v>-5</v>
          </cell>
          <cell r="C80">
            <v>0.16666666666666666</v>
          </cell>
        </row>
        <row r="81">
          <cell r="A81">
            <v>1.6666666666666679</v>
          </cell>
          <cell r="C81">
            <v>0.5</v>
          </cell>
        </row>
      </sheetData>
      <sheetData sheetId="16">
        <row r="13">
          <cell r="A13" t="str">
            <v>ave -</v>
          </cell>
          <cell r="B13">
            <v>2</v>
          </cell>
          <cell r="C13">
            <v>2</v>
          </cell>
          <cell r="D13">
            <v>2</v>
          </cell>
        </row>
        <row r="14">
          <cell r="A14" t="str">
            <v>ave +</v>
          </cell>
          <cell r="B14">
            <v>2</v>
          </cell>
          <cell r="C14">
            <v>2</v>
          </cell>
          <cell r="D14">
            <v>2</v>
          </cell>
        </row>
        <row r="16">
          <cell r="Y16" t="str">
            <v>B -</v>
          </cell>
          <cell r="Z16" t="str">
            <v>B +</v>
          </cell>
        </row>
        <row r="17">
          <cell r="X17" t="str">
            <v>A -</v>
          </cell>
          <cell r="Y17">
            <v>2</v>
          </cell>
          <cell r="Z17">
            <v>2</v>
          </cell>
        </row>
        <row r="18">
          <cell r="X18" t="str">
            <v>A +</v>
          </cell>
          <cell r="Y18">
            <v>2</v>
          </cell>
          <cell r="Z18">
            <v>2</v>
          </cell>
        </row>
        <row r="21">
          <cell r="Y21" t="str">
            <v>C-</v>
          </cell>
          <cell r="Z21" t="str">
            <v>C+</v>
          </cell>
        </row>
        <row r="22">
          <cell r="X22" t="str">
            <v>A -</v>
          </cell>
          <cell r="Y22">
            <v>2</v>
          </cell>
          <cell r="Z22">
            <v>2</v>
          </cell>
        </row>
        <row r="23">
          <cell r="X23" t="str">
            <v>A +</v>
          </cell>
          <cell r="Y23">
            <v>2</v>
          </cell>
          <cell r="Z23">
            <v>2</v>
          </cell>
        </row>
        <row r="26">
          <cell r="Y26" t="str">
            <v>C-</v>
          </cell>
          <cell r="Z26" t="str">
            <v>C+</v>
          </cell>
        </row>
        <row r="27">
          <cell r="X27" t="str">
            <v>B -</v>
          </cell>
          <cell r="Y27">
            <v>2</v>
          </cell>
          <cell r="Z27">
            <v>2</v>
          </cell>
        </row>
        <row r="28">
          <cell r="X28" t="str">
            <v>B +</v>
          </cell>
          <cell r="Y28">
            <v>2</v>
          </cell>
          <cell r="Z28">
            <v>2</v>
          </cell>
        </row>
      </sheetData>
      <sheetData sheetId="17">
        <row r="16">
          <cell r="B16">
            <v>3.4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rop-Down"/>
      <sheetName val="Six Sigma Project"/>
    </sheetNames>
    <sheetDataSet>
      <sheetData sheetId="0">
        <row r="2">
          <cell r="A2" t="str">
            <v>Complete</v>
          </cell>
        </row>
        <row r="3">
          <cell r="A3" t="str">
            <v>Working</v>
          </cell>
        </row>
        <row r="4">
          <cell r="A4" t="str">
            <v>Rescheduled</v>
          </cell>
        </row>
        <row r="5">
          <cell r="A5" t="str">
            <v>Canceled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^2 template"/>
      <sheetName val="2^3 template"/>
      <sheetName val="2^4 template 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11">
          <cell r="B11">
            <v>8.3333333333333321</v>
          </cell>
          <cell r="C11">
            <v>-5</v>
          </cell>
          <cell r="D11">
            <v>1.6666666666666679</v>
          </cell>
        </row>
      </sheetData>
      <sheetData sheetId="1" refreshError="1"/>
      <sheetData sheetId="2">
        <row r="23">
          <cell r="B23">
            <v>21.625</v>
          </cell>
          <cell r="C23">
            <v>3.125</v>
          </cell>
          <cell r="D23">
            <v>9.875</v>
          </cell>
          <cell r="E23">
            <v>14.625</v>
          </cell>
          <cell r="F23">
            <v>0.125</v>
          </cell>
          <cell r="G23">
            <v>-18.125</v>
          </cell>
          <cell r="H23">
            <v>2.375</v>
          </cell>
          <cell r="I23">
            <v>1.875</v>
          </cell>
          <cell r="J23">
            <v>16.625</v>
          </cell>
          <cell r="K23">
            <v>-0.375</v>
          </cell>
          <cell r="L23">
            <v>4.125</v>
          </cell>
          <cell r="M23">
            <v>-1.125</v>
          </cell>
          <cell r="N23">
            <v>-1.625</v>
          </cell>
          <cell r="O23">
            <v>-2.625</v>
          </cell>
          <cell r="P23">
            <v>1.375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T82"/>
  <sheetViews>
    <sheetView tabSelected="1" workbookViewId="0">
      <selection activeCell="F38" sqref="F38"/>
    </sheetView>
  </sheetViews>
  <sheetFormatPr baseColWidth="10" defaultColWidth="8.83203125" defaultRowHeight="12" x14ac:dyDescent="0"/>
  <cols>
    <col min="1" max="1" width="8.5" customWidth="1"/>
    <col min="2" max="2" width="6.6640625" customWidth="1"/>
    <col min="3" max="3" width="6.5" customWidth="1"/>
    <col min="4" max="4" width="7.83203125" customWidth="1"/>
    <col min="5" max="5" width="5.5" customWidth="1"/>
    <col min="6" max="6" width="9" customWidth="1"/>
    <col min="7" max="7" width="5.5" customWidth="1"/>
    <col min="8" max="8" width="5.33203125" customWidth="1"/>
    <col min="9" max="9" width="6.33203125" customWidth="1"/>
    <col min="14" max="14" width="9.5" bestFit="1" customWidth="1"/>
    <col min="15" max="15" width="6.5" customWidth="1"/>
    <col min="16" max="16" width="8.5" customWidth="1"/>
    <col min="17" max="17" width="6" customWidth="1"/>
    <col min="18" max="18" width="10" bestFit="1" customWidth="1"/>
  </cols>
  <sheetData>
    <row r="1" spans="1:20" ht="17">
      <c r="A1" s="54" t="s">
        <v>63</v>
      </c>
      <c r="B1" s="54"/>
      <c r="C1" s="54"/>
      <c r="D1" s="54"/>
      <c r="E1" s="54"/>
      <c r="F1" s="54"/>
      <c r="G1" s="54"/>
      <c r="H1" s="54"/>
      <c r="I1" s="54"/>
      <c r="J1" s="54"/>
    </row>
    <row r="2" spans="1:20" ht="18">
      <c r="A2" s="56" t="s">
        <v>64</v>
      </c>
      <c r="B2" s="56"/>
      <c r="C2" s="56"/>
      <c r="D2" s="56"/>
      <c r="E2" s="56"/>
      <c r="F2" s="56"/>
      <c r="G2" s="56"/>
      <c r="H2" s="56"/>
      <c r="I2" s="56"/>
      <c r="J2" s="56"/>
      <c r="K2" s="55"/>
      <c r="L2" s="55"/>
      <c r="M2" s="55"/>
      <c r="N2" s="55"/>
      <c r="O2" s="55"/>
    </row>
    <row r="3" spans="1:20">
      <c r="E3" s="5" t="s">
        <v>0</v>
      </c>
      <c r="H3" s="6" t="s">
        <v>1</v>
      </c>
      <c r="I3" s="6" t="s">
        <v>2</v>
      </c>
    </row>
    <row r="4" spans="1:20">
      <c r="B4" s="7" t="s">
        <v>3</v>
      </c>
      <c r="C4" s="7" t="s">
        <v>4</v>
      </c>
      <c r="D4" s="7" t="s">
        <v>5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 t="s">
        <v>6</v>
      </c>
      <c r="K4" s="8" t="s">
        <v>7</v>
      </c>
    </row>
    <row r="5" spans="1:20">
      <c r="B5">
        <v>-1</v>
      </c>
      <c r="C5">
        <v>-1</v>
      </c>
      <c r="D5">
        <f>B5*C5</f>
        <v>1</v>
      </c>
      <c r="E5" s="9">
        <v>25</v>
      </c>
      <c r="F5" s="10">
        <v>22</v>
      </c>
      <c r="G5" s="10">
        <v>29</v>
      </c>
      <c r="H5" s="10"/>
      <c r="I5" s="11"/>
      <c r="J5">
        <f>SUM(E5:I5)</f>
        <v>76</v>
      </c>
      <c r="K5" s="12">
        <f>J5/COUNT(E5:I5)</f>
        <v>25.333333333333332</v>
      </c>
      <c r="M5" s="10" t="s">
        <v>44</v>
      </c>
    </row>
    <row r="6" spans="1:20">
      <c r="B6">
        <v>1</v>
      </c>
      <c r="C6">
        <v>-1</v>
      </c>
      <c r="D6">
        <f>B6*C6</f>
        <v>-1</v>
      </c>
      <c r="E6" s="13">
        <v>35</v>
      </c>
      <c r="F6" s="14">
        <v>31</v>
      </c>
      <c r="G6" s="14">
        <v>31</v>
      </c>
      <c r="H6" s="14"/>
      <c r="I6" s="15"/>
      <c r="J6">
        <f>SUM(E6:I6)</f>
        <v>97</v>
      </c>
      <c r="K6" s="12">
        <f>J6/COUNT(E6:I6)</f>
        <v>32.333333333333336</v>
      </c>
    </row>
    <row r="7" spans="1:20">
      <c r="B7">
        <v>-1</v>
      </c>
      <c r="C7">
        <v>1</v>
      </c>
      <c r="D7">
        <f>B7*C7</f>
        <v>-1</v>
      </c>
      <c r="E7" s="13">
        <v>16</v>
      </c>
      <c r="F7" s="14">
        <v>17</v>
      </c>
      <c r="G7" s="14">
        <v>22</v>
      </c>
      <c r="H7" s="14"/>
      <c r="I7" s="15"/>
      <c r="J7">
        <f>SUM(E7:I7)</f>
        <v>55</v>
      </c>
      <c r="K7" s="12">
        <f>J7/COUNT(E7:I7)</f>
        <v>18.333333333333332</v>
      </c>
    </row>
    <row r="8" spans="1:20">
      <c r="B8">
        <v>1</v>
      </c>
      <c r="C8">
        <v>1</v>
      </c>
      <c r="D8">
        <f>B8*C8</f>
        <v>1</v>
      </c>
      <c r="E8" s="16">
        <v>30</v>
      </c>
      <c r="F8" s="17">
        <v>31</v>
      </c>
      <c r="G8" s="17">
        <v>28</v>
      </c>
      <c r="H8" s="17"/>
      <c r="I8" s="18"/>
      <c r="J8">
        <f>SUM(E8:I8)</f>
        <v>89</v>
      </c>
      <c r="K8" s="12">
        <f>J8/COUNT(E8:I8)</f>
        <v>29.666666666666668</v>
      </c>
    </row>
    <row r="10" spans="1:20">
      <c r="A10" t="s">
        <v>8</v>
      </c>
      <c r="B10" s="19">
        <f>(K5+K7)/2</f>
        <v>21.833333333333332</v>
      </c>
      <c r="C10" s="19">
        <f>(K5+K6)/2</f>
        <v>28.833333333333336</v>
      </c>
      <c r="D10" s="19">
        <f>(K6+K7)/2</f>
        <v>25.333333333333336</v>
      </c>
    </row>
    <row r="11" spans="1:20">
      <c r="A11" t="s">
        <v>9</v>
      </c>
      <c r="B11" s="19">
        <f>(K6+K8)/2</f>
        <v>31</v>
      </c>
      <c r="C11" s="19">
        <f>(K7+K8)/2</f>
        <v>24</v>
      </c>
      <c r="D11" s="19">
        <f>(K5+K8)/2</f>
        <v>27.5</v>
      </c>
      <c r="T11" s="19"/>
    </row>
    <row r="12" spans="1:20">
      <c r="A12" t="s">
        <v>10</v>
      </c>
      <c r="B12" s="19">
        <f>B11-B10</f>
        <v>9.1666666666666679</v>
      </c>
      <c r="C12" s="19">
        <f>C11-C10</f>
        <v>-4.8333333333333357</v>
      </c>
      <c r="D12" s="19">
        <f>D11-D10</f>
        <v>2.1666666666666643</v>
      </c>
    </row>
    <row r="15" spans="1:20">
      <c r="Q15" s="20"/>
      <c r="R15" s="20" t="s">
        <v>11</v>
      </c>
      <c r="S15" s="20" t="s">
        <v>12</v>
      </c>
    </row>
    <row r="16" spans="1:20">
      <c r="Q16" s="20" t="s">
        <v>13</v>
      </c>
      <c r="R16" s="21">
        <f>K5</f>
        <v>25.333333333333332</v>
      </c>
      <c r="S16" s="22">
        <f>K7</f>
        <v>18.333333333333332</v>
      </c>
    </row>
    <row r="17" spans="1:19">
      <c r="Q17" s="20" t="s">
        <v>14</v>
      </c>
      <c r="R17" s="21">
        <f>K6</f>
        <v>32.333333333333336</v>
      </c>
      <c r="S17" s="22">
        <f>K8</f>
        <v>29.666666666666668</v>
      </c>
    </row>
    <row r="25" spans="1:19">
      <c r="A25" s="23" t="s">
        <v>15</v>
      </c>
      <c r="B25" s="24"/>
    </row>
    <row r="27" spans="1:19">
      <c r="A27" s="8" t="s">
        <v>16</v>
      </c>
      <c r="B27" s="8" t="s">
        <v>17</v>
      </c>
      <c r="C27" s="8" t="s">
        <v>18</v>
      </c>
      <c r="D27" s="8" t="s">
        <v>19</v>
      </c>
      <c r="E27" s="8" t="s">
        <v>20</v>
      </c>
      <c r="F27" t="s">
        <v>21</v>
      </c>
      <c r="G27" t="s">
        <v>22</v>
      </c>
      <c r="H27" s="25" t="s">
        <v>23</v>
      </c>
    </row>
    <row r="28" spans="1:19">
      <c r="A28" t="s">
        <v>3</v>
      </c>
      <c r="B28" s="19">
        <f>B12^2*COUNT(E5:I5)</f>
        <v>252.0833333333334</v>
      </c>
      <c r="C28">
        <v>1</v>
      </c>
      <c r="D28" s="12">
        <f>B28/C28</f>
        <v>252.0833333333334</v>
      </c>
      <c r="E28">
        <f>D28/$D$31</f>
        <v>33.241758241758646</v>
      </c>
      <c r="F28" s="26">
        <f>FINV(H28,C28,C31)</f>
        <v>11.258624143272641</v>
      </c>
      <c r="G28" s="27" t="str">
        <f>IF(E28&gt;F28,"*","ns")</f>
        <v>*</v>
      </c>
      <c r="H28" s="28">
        <v>0.01</v>
      </c>
    </row>
    <row r="29" spans="1:19">
      <c r="A29" t="s">
        <v>4</v>
      </c>
      <c r="B29" s="12">
        <f>C12^2*COUNT(E6:I6)</f>
        <v>70.0833333333334</v>
      </c>
      <c r="C29">
        <v>1</v>
      </c>
      <c r="D29" s="12">
        <f>B29/C29</f>
        <v>70.0833333333334</v>
      </c>
      <c r="E29">
        <f>D29/$D$31</f>
        <v>9.2417582417583599</v>
      </c>
      <c r="F29" s="26">
        <f>FINV(H28,C29,C31)</f>
        <v>11.258624143272641</v>
      </c>
      <c r="G29" s="27" t="str">
        <f>IF(E29&gt;F29,"*","ns")</f>
        <v>ns</v>
      </c>
    </row>
    <row r="30" spans="1:19">
      <c r="A30" t="s">
        <v>5</v>
      </c>
      <c r="B30" s="12">
        <f>D12^2*COUNT(E7:I7)</f>
        <v>14.083333333333302</v>
      </c>
      <c r="C30">
        <v>1</v>
      </c>
      <c r="D30" s="12">
        <f>B30/C30</f>
        <v>14.083333333333302</v>
      </c>
      <c r="E30">
        <f>D30/$D$31</f>
        <v>1.857142857142875</v>
      </c>
      <c r="F30" s="26">
        <f>FINV(H28,C30,C31)</f>
        <v>11.258624143272641</v>
      </c>
      <c r="G30" s="27" t="str">
        <f>IF(E30&gt;F30,"*","ns")</f>
        <v>ns</v>
      </c>
    </row>
    <row r="31" spans="1:19">
      <c r="A31" s="8" t="s">
        <v>24</v>
      </c>
      <c r="B31" s="29">
        <f>B32-SUM(B28:B30)</f>
        <v>60.666666666665947</v>
      </c>
      <c r="C31" s="8">
        <f>C32-3</f>
        <v>8</v>
      </c>
      <c r="D31" s="29">
        <f>B31/C31</f>
        <v>7.5833333333332433</v>
      </c>
      <c r="E31" s="30"/>
      <c r="H31" s="19"/>
    </row>
    <row r="32" spans="1:19">
      <c r="A32" t="s">
        <v>25</v>
      </c>
      <c r="B32" s="19">
        <f>SUMPRODUCT(E5:I8,E5:I8)-SUM(E5:I8)^2/COUNT(E5:I8)</f>
        <v>396.91666666666606</v>
      </c>
      <c r="C32">
        <f>COUNT(E5:I8)-1</f>
        <v>11</v>
      </c>
      <c r="H32" s="19"/>
    </row>
    <row r="35" spans="1:6">
      <c r="A35" s="23" t="s">
        <v>26</v>
      </c>
      <c r="B35" s="23"/>
      <c r="C35" s="23"/>
    </row>
    <row r="37" spans="1:6">
      <c r="A37" s="24" t="s">
        <v>27</v>
      </c>
      <c r="B37" s="24"/>
      <c r="C37" s="12">
        <f>AVERAGE(K5:K8)</f>
        <v>26.416666666666668</v>
      </c>
      <c r="F37" s="31"/>
    </row>
    <row r="38" spans="1:6">
      <c r="A38" s="24" t="s">
        <v>28</v>
      </c>
      <c r="B38" s="24"/>
      <c r="C38">
        <f>IF(E28&gt;F28,B12/2,IF(E30&gt;F30,B12/2,0))</f>
        <v>4.5833333333333339</v>
      </c>
    </row>
    <row r="39" spans="1:6">
      <c r="A39" s="24" t="s">
        <v>29</v>
      </c>
      <c r="B39" s="24"/>
      <c r="C39">
        <f>IF(E29&gt;F29,C12/2,IF(E30&gt;F30,C12/2,0))</f>
        <v>0</v>
      </c>
    </row>
    <row r="40" spans="1:6">
      <c r="A40" s="24" t="s">
        <v>30</v>
      </c>
      <c r="B40" s="24"/>
      <c r="C40">
        <f>IF(E30&gt;F30,D12/2,0)</f>
        <v>0</v>
      </c>
    </row>
    <row r="43" spans="1:6">
      <c r="A43" s="23" t="s">
        <v>31</v>
      </c>
      <c r="B43" s="23"/>
      <c r="C43" s="23"/>
    </row>
    <row r="45" spans="1:6">
      <c r="A45" t="s">
        <v>3</v>
      </c>
      <c r="B45" s="32">
        <v>1</v>
      </c>
    </row>
    <row r="46" spans="1:6" ht="13" thickBot="1">
      <c r="A46" t="s">
        <v>4</v>
      </c>
      <c r="B46" s="32">
        <v>1</v>
      </c>
    </row>
    <row r="47" spans="1:6" ht="13" thickBot="1">
      <c r="A47" t="s">
        <v>32</v>
      </c>
      <c r="B47" s="36">
        <f>C37+C38*B45+C39*B46+C40*B45*B46</f>
        <v>31</v>
      </c>
    </row>
    <row r="51" spans="1:9">
      <c r="A51" s="23" t="s">
        <v>33</v>
      </c>
      <c r="B51" s="23"/>
      <c r="C51" s="23"/>
    </row>
    <row r="52" spans="1:9">
      <c r="D52" t="s">
        <v>34</v>
      </c>
      <c r="E52" t="s">
        <v>35</v>
      </c>
      <c r="F52" t="s">
        <v>36</v>
      </c>
      <c r="G52" t="s">
        <v>37</v>
      </c>
      <c r="H52" t="s">
        <v>38</v>
      </c>
      <c r="I52" t="s">
        <v>39</v>
      </c>
    </row>
    <row r="53" spans="1:9">
      <c r="A53">
        <v>1</v>
      </c>
      <c r="B53">
        <v>-1</v>
      </c>
      <c r="C53">
        <v>-1</v>
      </c>
      <c r="D53">
        <f>IF(ISBLANK(E5)=TRUE," ",E5)</f>
        <v>25</v>
      </c>
      <c r="E53">
        <f>IF(ISBLANK(E5)=TRUE," ",$C$37+$C$38*B53+$C$39*C53+$C$40*B53*C53)</f>
        <v>21.833333333333336</v>
      </c>
      <c r="F53" s="34">
        <f t="shared" ref="F53:F72" si="0">D53-E53</f>
        <v>3.1666666666666643</v>
      </c>
      <c r="G53">
        <f t="shared" ref="G53:G72" si="1">RANK(F53,$F$53:$F$72)</f>
        <v>3</v>
      </c>
      <c r="H53">
        <f t="shared" ref="H53:H72" si="2">100*(G53-0.5)/20</f>
        <v>12.5</v>
      </c>
      <c r="I53">
        <f t="shared" ref="I53:I72" si="3">NORMINV(H53/100,0,1)</f>
        <v>-1.1503493803760083</v>
      </c>
    </row>
    <row r="54" spans="1:9">
      <c r="A54">
        <v>2</v>
      </c>
      <c r="B54">
        <v>-1</v>
      </c>
      <c r="C54">
        <v>-1</v>
      </c>
      <c r="D54">
        <f>IF(ISBLANK(F5)=TRUE," ",F5)</f>
        <v>22</v>
      </c>
      <c r="E54">
        <f>IF(ISBLANK(F5)=TRUE," ",$C$37+$C$38*B54+$C$39*C54+$C$40*B54*C54)</f>
        <v>21.833333333333336</v>
      </c>
      <c r="F54" s="34">
        <f t="shared" si="0"/>
        <v>0.1666666666666643</v>
      </c>
      <c r="G54">
        <f t="shared" si="1"/>
        <v>4</v>
      </c>
      <c r="H54">
        <f t="shared" si="2"/>
        <v>17.5</v>
      </c>
      <c r="I54">
        <f t="shared" si="3"/>
        <v>-0.93458929107347943</v>
      </c>
    </row>
    <row r="55" spans="1:9">
      <c r="A55">
        <v>3</v>
      </c>
      <c r="B55">
        <v>-1</v>
      </c>
      <c r="C55">
        <v>-1</v>
      </c>
      <c r="D55">
        <f>IF(ISBLANK(G5)=TRUE," ",G5)</f>
        <v>29</v>
      </c>
      <c r="E55">
        <f>IF(ISBLANK(G5)=TRUE," ",$C$37+$C$38*B55+$C$39*C55+$C$40*B55*C55)</f>
        <v>21.833333333333336</v>
      </c>
      <c r="F55" s="34">
        <f t="shared" si="0"/>
        <v>7.1666666666666643</v>
      </c>
      <c r="G55">
        <f t="shared" si="1"/>
        <v>1</v>
      </c>
      <c r="H55">
        <f t="shared" si="2"/>
        <v>2.5</v>
      </c>
      <c r="I55">
        <f t="shared" si="3"/>
        <v>-1.9599639845400538</v>
      </c>
    </row>
    <row r="56" spans="1:9">
      <c r="A56">
        <v>4</v>
      </c>
      <c r="B56">
        <v>-1</v>
      </c>
      <c r="C56">
        <v>-1</v>
      </c>
      <c r="D56">
        <f>IF(ISBLANK(H5)=TRUE,0,H5)</f>
        <v>0</v>
      </c>
      <c r="E56">
        <f>IF(ISBLANK(H5)=TRUE,0,$C$37+$C$38*B56+$C$39*C56+$C$40*B56*C56)</f>
        <v>0</v>
      </c>
      <c r="F56" s="34">
        <f t="shared" si="0"/>
        <v>0</v>
      </c>
      <c r="G56">
        <f t="shared" si="1"/>
        <v>6</v>
      </c>
      <c r="H56">
        <f t="shared" si="2"/>
        <v>27.5</v>
      </c>
      <c r="I56">
        <f t="shared" si="3"/>
        <v>-0.59776012604247841</v>
      </c>
    </row>
    <row r="57" spans="1:9">
      <c r="A57">
        <v>5</v>
      </c>
      <c r="B57">
        <v>-1</v>
      </c>
      <c r="C57">
        <v>-1</v>
      </c>
      <c r="D57">
        <f>IF(ISBLANK(I5)=TRUE,0,I5)</f>
        <v>0</v>
      </c>
      <c r="E57">
        <f>IF(ISBLANK(I5)=TRUE,0,$C$37+$C$38*B57+$C$39*C57+$C$40*B57*C57)</f>
        <v>0</v>
      </c>
      <c r="F57" s="34">
        <f t="shared" si="0"/>
        <v>0</v>
      </c>
      <c r="G57">
        <f t="shared" si="1"/>
        <v>6</v>
      </c>
      <c r="H57">
        <f t="shared" si="2"/>
        <v>27.5</v>
      </c>
      <c r="I57">
        <f t="shared" si="3"/>
        <v>-0.59776012604247841</v>
      </c>
    </row>
    <row r="58" spans="1:9">
      <c r="A58">
        <v>1</v>
      </c>
      <c r="B58">
        <v>1</v>
      </c>
      <c r="C58">
        <v>-1</v>
      </c>
      <c r="D58">
        <f>IF(ISBLANK(E6)=TRUE," ",E6)</f>
        <v>35</v>
      </c>
      <c r="E58">
        <f>IF(ISBLANK(E6)=TRUE," ",$C$37+$C$38*B58+$C$39*C58+$C$40*B58*C58)</f>
        <v>31</v>
      </c>
      <c r="F58" s="34">
        <f t="shared" si="0"/>
        <v>4</v>
      </c>
      <c r="G58">
        <f t="shared" si="1"/>
        <v>2</v>
      </c>
      <c r="H58">
        <f t="shared" si="2"/>
        <v>7.5</v>
      </c>
      <c r="I58">
        <f t="shared" si="3"/>
        <v>-1.4395314709384572</v>
      </c>
    </row>
    <row r="59" spans="1:9">
      <c r="A59">
        <v>2</v>
      </c>
      <c r="B59">
        <v>1</v>
      </c>
      <c r="C59">
        <v>-1</v>
      </c>
      <c r="D59">
        <f>IF(ISBLANK(F6)=TRUE," ",F6)</f>
        <v>31</v>
      </c>
      <c r="E59">
        <f>IF(ISBLANK(F6)=TRUE," ",$C$37+$C$38*B59+$C$39*C59+$C$40*B59*C59)</f>
        <v>31</v>
      </c>
      <c r="F59" s="34">
        <f t="shared" si="0"/>
        <v>0</v>
      </c>
      <c r="G59">
        <f t="shared" si="1"/>
        <v>6</v>
      </c>
      <c r="H59">
        <f t="shared" si="2"/>
        <v>27.5</v>
      </c>
      <c r="I59">
        <f t="shared" si="3"/>
        <v>-0.59776012604247841</v>
      </c>
    </row>
    <row r="60" spans="1:9">
      <c r="A60">
        <v>3</v>
      </c>
      <c r="B60">
        <v>1</v>
      </c>
      <c r="C60">
        <v>-1</v>
      </c>
      <c r="D60">
        <f>IF(ISBLANK(G6)=TRUE," ",G6)</f>
        <v>31</v>
      </c>
      <c r="E60">
        <f>IF(ISBLANK(G6)=TRUE," ",$C$37+$C$38*B60+$C$39*C60+$C$40*B60*C60)</f>
        <v>31</v>
      </c>
      <c r="F60" s="34">
        <f t="shared" si="0"/>
        <v>0</v>
      </c>
      <c r="G60">
        <f t="shared" si="1"/>
        <v>6</v>
      </c>
      <c r="H60">
        <f t="shared" si="2"/>
        <v>27.5</v>
      </c>
      <c r="I60">
        <f t="shared" si="3"/>
        <v>-0.59776012604247841</v>
      </c>
    </row>
    <row r="61" spans="1:9">
      <c r="A61">
        <v>4</v>
      </c>
      <c r="B61">
        <v>1</v>
      </c>
      <c r="C61">
        <v>-1</v>
      </c>
      <c r="D61">
        <f>IF(ISBLANK(H6)=TRUE,0,H6)</f>
        <v>0</v>
      </c>
      <c r="E61">
        <f>IF(ISBLANK(H6)=TRUE,0,$C$37+$C$38*B61+$C$39*C61+$C$40*B61*C61)</f>
        <v>0</v>
      </c>
      <c r="F61" s="34">
        <f t="shared" si="0"/>
        <v>0</v>
      </c>
      <c r="G61">
        <f t="shared" si="1"/>
        <v>6</v>
      </c>
      <c r="H61">
        <f t="shared" si="2"/>
        <v>27.5</v>
      </c>
      <c r="I61">
        <f t="shared" si="3"/>
        <v>-0.59776012604247841</v>
      </c>
    </row>
    <row r="62" spans="1:9">
      <c r="A62">
        <v>5</v>
      </c>
      <c r="B62">
        <v>1</v>
      </c>
      <c r="C62">
        <v>-1</v>
      </c>
      <c r="D62">
        <f>IF(ISBLANK(I6)=TRUE,0,I6)</f>
        <v>0</v>
      </c>
      <c r="E62">
        <f>IF(ISBLANK(I6)=TRUE,0,$C$37+$C$38*B62+$C$39*C62+$C$40*B62*C62)</f>
        <v>0</v>
      </c>
      <c r="F62" s="34">
        <f t="shared" si="0"/>
        <v>0</v>
      </c>
      <c r="G62">
        <f t="shared" si="1"/>
        <v>6</v>
      </c>
      <c r="H62">
        <f t="shared" si="2"/>
        <v>27.5</v>
      </c>
      <c r="I62">
        <f t="shared" si="3"/>
        <v>-0.59776012604247841</v>
      </c>
    </row>
    <row r="63" spans="1:9">
      <c r="A63">
        <v>1</v>
      </c>
      <c r="B63">
        <v>-1</v>
      </c>
      <c r="C63">
        <v>1</v>
      </c>
      <c r="D63">
        <f>IF(ISBLANK(E7)=TRUE,0,E7)</f>
        <v>16</v>
      </c>
      <c r="E63">
        <f>IF(ISBLANK(E7)=TRUE,0,$C$37+$C$38*B63+$C$39*C63+$C$40*B63*C63)</f>
        <v>21.833333333333336</v>
      </c>
      <c r="F63" s="34">
        <f t="shared" si="0"/>
        <v>-5.8333333333333357</v>
      </c>
      <c r="G63">
        <f t="shared" si="1"/>
        <v>20</v>
      </c>
      <c r="H63">
        <f t="shared" si="2"/>
        <v>97.5</v>
      </c>
      <c r="I63">
        <f t="shared" si="3"/>
        <v>1.9599639845400536</v>
      </c>
    </row>
    <row r="64" spans="1:9">
      <c r="A64">
        <v>2</v>
      </c>
      <c r="B64">
        <v>-1</v>
      </c>
      <c r="C64">
        <v>1</v>
      </c>
      <c r="D64">
        <f>IF(ISBLANK(F7)=TRUE,0,F7)</f>
        <v>17</v>
      </c>
      <c r="E64">
        <f>IF(ISBLANK(F7)=TRUE,0,$C$37+$C$38*B64+$C$39*C64+$C$40*B64*C64)</f>
        <v>21.833333333333336</v>
      </c>
      <c r="F64" s="34">
        <f t="shared" si="0"/>
        <v>-4.8333333333333357</v>
      </c>
      <c r="G64">
        <f t="shared" si="1"/>
        <v>19</v>
      </c>
      <c r="H64">
        <f t="shared" si="2"/>
        <v>92.5</v>
      </c>
      <c r="I64">
        <f t="shared" si="3"/>
        <v>1.4395314709384563</v>
      </c>
    </row>
    <row r="65" spans="1:9">
      <c r="A65">
        <v>3</v>
      </c>
      <c r="B65">
        <v>-1</v>
      </c>
      <c r="C65">
        <v>1</v>
      </c>
      <c r="D65">
        <f>IF(ISBLANK(G7)=TRUE,0,G7)</f>
        <v>22</v>
      </c>
      <c r="E65">
        <f>IF(ISBLANK(G7)=TRUE,0,$C$37+$C$38*B65+$C$39*C65+$C$40*B65*C65)</f>
        <v>21.833333333333336</v>
      </c>
      <c r="F65" s="34">
        <f t="shared" si="0"/>
        <v>0.1666666666666643</v>
      </c>
      <c r="G65">
        <f t="shared" si="1"/>
        <v>4</v>
      </c>
      <c r="H65">
        <f t="shared" si="2"/>
        <v>17.5</v>
      </c>
      <c r="I65">
        <f t="shared" si="3"/>
        <v>-0.93458929107347943</v>
      </c>
    </row>
    <row r="66" spans="1:9">
      <c r="A66">
        <v>4</v>
      </c>
      <c r="B66">
        <v>-1</v>
      </c>
      <c r="C66">
        <v>1</v>
      </c>
      <c r="D66">
        <f>IF(ISBLANK(H7)=TRUE,0,H7)</f>
        <v>0</v>
      </c>
      <c r="E66">
        <f>IF(ISBLANK(H7)=TRUE,0,$C$37+$C$38*B66+$C$39*C66+$C$40*B66*C66)</f>
        <v>0</v>
      </c>
      <c r="F66" s="34">
        <f t="shared" si="0"/>
        <v>0</v>
      </c>
      <c r="G66">
        <f t="shared" si="1"/>
        <v>6</v>
      </c>
      <c r="H66">
        <f t="shared" si="2"/>
        <v>27.5</v>
      </c>
      <c r="I66">
        <f t="shared" si="3"/>
        <v>-0.59776012604247841</v>
      </c>
    </row>
    <row r="67" spans="1:9">
      <c r="A67">
        <v>5</v>
      </c>
      <c r="B67">
        <v>-1</v>
      </c>
      <c r="C67">
        <v>1</v>
      </c>
      <c r="D67">
        <f>IF(ISBLANK(I7)=TRUE,0,I7)</f>
        <v>0</v>
      </c>
      <c r="E67">
        <f>IF(ISBLANK(I7)=TRUE,0,$C$37+$C$38*B67+$C$39*C67+$C$40*B67*C67)</f>
        <v>0</v>
      </c>
      <c r="F67" s="34">
        <f t="shared" si="0"/>
        <v>0</v>
      </c>
      <c r="G67">
        <f t="shared" si="1"/>
        <v>6</v>
      </c>
      <c r="H67">
        <f t="shared" si="2"/>
        <v>27.5</v>
      </c>
      <c r="I67">
        <f t="shared" si="3"/>
        <v>-0.59776012604247841</v>
      </c>
    </row>
    <row r="68" spans="1:9">
      <c r="A68">
        <v>1</v>
      </c>
      <c r="B68">
        <v>1</v>
      </c>
      <c r="C68">
        <v>1</v>
      </c>
      <c r="D68">
        <f>IF(ISBLANK(E8)=TRUE,0,E8)</f>
        <v>30</v>
      </c>
      <c r="E68">
        <f>IF(ISBLANK(E8)=TRUE,0,$C$37+$C$38*B68+$C$39*C68+$C$40*B68*C68)</f>
        <v>31</v>
      </c>
      <c r="F68" s="34">
        <f t="shared" si="0"/>
        <v>-1</v>
      </c>
      <c r="G68">
        <f t="shared" si="1"/>
        <v>17</v>
      </c>
      <c r="H68">
        <f t="shared" si="2"/>
        <v>82.5</v>
      </c>
      <c r="I68">
        <f t="shared" si="3"/>
        <v>0.9345892910734801</v>
      </c>
    </row>
    <row r="69" spans="1:9">
      <c r="A69">
        <v>2</v>
      </c>
      <c r="B69">
        <v>1</v>
      </c>
      <c r="C69">
        <v>1</v>
      </c>
      <c r="D69">
        <f>IF(ISBLANK(F8)=TRUE,0,F8)</f>
        <v>31</v>
      </c>
      <c r="E69">
        <f>IF(ISBLANK(F8)=TRUE,0,$C$37+$C$38*B69+$C$39*C69+$C$40*B69*C69)</f>
        <v>31</v>
      </c>
      <c r="F69" s="34">
        <f t="shared" si="0"/>
        <v>0</v>
      </c>
      <c r="G69">
        <f t="shared" si="1"/>
        <v>6</v>
      </c>
      <c r="H69">
        <f t="shared" si="2"/>
        <v>27.5</v>
      </c>
      <c r="I69">
        <f t="shared" si="3"/>
        <v>-0.59776012604247841</v>
      </c>
    </row>
    <row r="70" spans="1:9">
      <c r="A70">
        <v>3</v>
      </c>
      <c r="B70">
        <v>1</v>
      </c>
      <c r="C70">
        <v>1</v>
      </c>
      <c r="D70">
        <f>IF(ISBLANK(G8)=TRUE,0,G8)</f>
        <v>28</v>
      </c>
      <c r="E70">
        <f>IF(ISBLANK(G8)=TRUE,0,$C$37+$C$38*B70+$C$39*C70+$C$40*B70*C70)</f>
        <v>31</v>
      </c>
      <c r="F70" s="34">
        <f t="shared" si="0"/>
        <v>-3</v>
      </c>
      <c r="G70">
        <f t="shared" si="1"/>
        <v>18</v>
      </c>
      <c r="H70">
        <f t="shared" si="2"/>
        <v>87.5</v>
      </c>
      <c r="I70">
        <f t="shared" si="3"/>
        <v>1.1503493803760083</v>
      </c>
    </row>
    <row r="71" spans="1:9">
      <c r="A71">
        <v>4</v>
      </c>
      <c r="B71">
        <v>1</v>
      </c>
      <c r="C71">
        <v>1</v>
      </c>
      <c r="D71">
        <f>IF(ISBLANK(H8)=TRUE,0,H8)</f>
        <v>0</v>
      </c>
      <c r="E71">
        <f>IF(ISBLANK(H8)=TRUE,0,$C$37+$C$38*B71+$C$39*C71+$C$40*B71*C71)</f>
        <v>0</v>
      </c>
      <c r="F71" s="34">
        <f t="shared" si="0"/>
        <v>0</v>
      </c>
      <c r="G71">
        <f t="shared" si="1"/>
        <v>6</v>
      </c>
      <c r="H71">
        <f t="shared" si="2"/>
        <v>27.5</v>
      </c>
      <c r="I71">
        <f t="shared" si="3"/>
        <v>-0.59776012604247841</v>
      </c>
    </row>
    <row r="72" spans="1:9">
      <c r="A72">
        <v>5</v>
      </c>
      <c r="B72">
        <v>1</v>
      </c>
      <c r="C72">
        <v>1</v>
      </c>
      <c r="D72">
        <f>IF(ISBLANK(I8)=TRUE,0,I8)</f>
        <v>0</v>
      </c>
      <c r="E72">
        <f>IF(ISBLANK(I8)=TRUE,0,$C$37+$C$38*B72+$C$39*C72+$C$40*B72*C72)</f>
        <v>0</v>
      </c>
      <c r="F72" s="34">
        <f t="shared" si="0"/>
        <v>0</v>
      </c>
      <c r="G72">
        <f t="shared" si="1"/>
        <v>6</v>
      </c>
      <c r="H72">
        <f t="shared" si="2"/>
        <v>27.5</v>
      </c>
      <c r="I72">
        <f t="shared" si="3"/>
        <v>-0.59776012604247841</v>
      </c>
    </row>
    <row r="77" spans="1:9">
      <c r="A77" s="23" t="s">
        <v>40</v>
      </c>
      <c r="B77" s="23"/>
      <c r="C77" s="23"/>
      <c r="D77" s="23"/>
    </row>
    <row r="79" spans="1:9">
      <c r="A79" s="31" t="s">
        <v>41</v>
      </c>
      <c r="B79" s="31" t="s">
        <v>37</v>
      </c>
      <c r="C79" s="35" t="s">
        <v>42</v>
      </c>
      <c r="D79" s="31" t="s">
        <v>43</v>
      </c>
    </row>
    <row r="80" spans="1:9">
      <c r="A80" s="19">
        <f>B12</f>
        <v>9.1666666666666679</v>
      </c>
      <c r="B80">
        <f>(COUNT(scores)+1+RANK(B12,scores,1)-RANK(B12,scores,0))/2</f>
        <v>3</v>
      </c>
      <c r="C80">
        <f>(B80-0.5)/COUNT(scores)</f>
        <v>0.83333333333333337</v>
      </c>
      <c r="D80">
        <f>NORMINV(C80,0,1)</f>
        <v>0.96742156610170071</v>
      </c>
    </row>
    <row r="81" spans="1:4">
      <c r="A81" s="19">
        <f>C12</f>
        <v>-4.8333333333333357</v>
      </c>
      <c r="B81">
        <f>(COUNT(scores)+1+RANK(C12,scores,1)-RANK(C12,scores,0))/2</f>
        <v>1</v>
      </c>
      <c r="C81">
        <f>(B81-0.5)/COUNT(scores)</f>
        <v>0.16666666666666666</v>
      </c>
      <c r="D81">
        <f>NORMINV(C81,0,1)</f>
        <v>-0.96742156610170071</v>
      </c>
    </row>
    <row r="82" spans="1:4">
      <c r="A82" s="19">
        <f>D12</f>
        <v>2.1666666666666643</v>
      </c>
      <c r="B82">
        <f>(COUNT(scores)+1+RANK(D12,scores,1)-RANK(D12,scores,0))/2</f>
        <v>2</v>
      </c>
      <c r="C82">
        <f>(B82-0.5)/COUNT(scores)</f>
        <v>0.5</v>
      </c>
      <c r="D82">
        <f>NORMINV(C82,0,1)</f>
        <v>0</v>
      </c>
    </row>
  </sheetData>
  <mergeCells count="11">
    <mergeCell ref="A43:C43"/>
    <mergeCell ref="A51:C51"/>
    <mergeCell ref="A77:D77"/>
    <mergeCell ref="A1:J1"/>
    <mergeCell ref="A2:J2"/>
    <mergeCell ref="A25:B25"/>
    <mergeCell ref="A35:C35"/>
    <mergeCell ref="A37:B37"/>
    <mergeCell ref="A38:B38"/>
    <mergeCell ref="A39:B39"/>
    <mergeCell ref="A40:B40"/>
  </mergeCells>
  <printOptions gridLines="1" gridLinesSet="0"/>
  <pageMargins left="0.75" right="0.75" top="1" bottom="1" header="0.5" footer="0.5"/>
  <pageSetup orientation="landscape" horizontalDpi="4294967292"/>
  <headerFooter>
    <oddHeader>&amp;A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Z93"/>
  <sheetViews>
    <sheetView workbookViewId="0">
      <selection activeCell="A2" sqref="A2"/>
    </sheetView>
  </sheetViews>
  <sheetFormatPr baseColWidth="10" defaultColWidth="8.83203125" defaultRowHeight="12" x14ac:dyDescent="0"/>
  <cols>
    <col min="2" max="2" width="7.83203125" customWidth="1"/>
    <col min="3" max="3" width="6.6640625" customWidth="1"/>
    <col min="4" max="4" width="7.5" customWidth="1"/>
    <col min="5" max="5" width="6.6640625" customWidth="1"/>
    <col min="6" max="6" width="8.83203125" customWidth="1"/>
    <col min="7" max="8" width="6.6640625" customWidth="1"/>
    <col min="9" max="10" width="4.6640625" customWidth="1"/>
    <col min="11" max="11" width="4.83203125" customWidth="1"/>
    <col min="12" max="13" width="3.6640625" customWidth="1"/>
    <col min="14" max="14" width="6" customWidth="1"/>
    <col min="15" max="15" width="10.6640625" style="38" customWidth="1"/>
    <col min="19" max="19" width="5.5" customWidth="1"/>
    <col min="20" max="20" width="8.5" customWidth="1"/>
    <col min="21" max="21" width="10.5" customWidth="1"/>
  </cols>
  <sheetData>
    <row r="1" spans="1:24" ht="24" customHeight="1">
      <c r="A1" s="53" t="s">
        <v>63</v>
      </c>
      <c r="B1" s="53"/>
      <c r="C1" s="53"/>
      <c r="D1" s="53"/>
      <c r="E1" s="53"/>
      <c r="F1" s="53"/>
      <c r="G1" s="53"/>
      <c r="H1" s="53"/>
      <c r="I1" s="53"/>
      <c r="J1" s="53"/>
    </row>
    <row r="2" spans="1:24" ht="18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L2" s="3"/>
      <c r="M2" s="4"/>
      <c r="N2" s="4"/>
      <c r="O2" s="37"/>
      <c r="P2" s="4"/>
      <c r="Q2" s="4"/>
      <c r="T2" s="31" t="s">
        <v>15</v>
      </c>
    </row>
    <row r="3" spans="1:24">
      <c r="I3" s="5" t="s">
        <v>0</v>
      </c>
      <c r="L3" s="6" t="s">
        <v>1</v>
      </c>
      <c r="M3" s="6" t="s">
        <v>2</v>
      </c>
    </row>
    <row r="4" spans="1:24">
      <c r="B4" s="7" t="s">
        <v>3</v>
      </c>
      <c r="C4" s="7" t="s">
        <v>4</v>
      </c>
      <c r="D4" s="7" t="s">
        <v>46</v>
      </c>
      <c r="E4" s="7" t="s">
        <v>5</v>
      </c>
      <c r="F4" s="7" t="s">
        <v>47</v>
      </c>
      <c r="G4" s="7" t="s">
        <v>48</v>
      </c>
      <c r="H4" s="7" t="s">
        <v>49</v>
      </c>
      <c r="I4" s="30">
        <v>1</v>
      </c>
      <c r="J4" s="30">
        <v>2</v>
      </c>
      <c r="K4" s="30">
        <v>3</v>
      </c>
      <c r="L4" s="30">
        <v>4</v>
      </c>
      <c r="M4" s="30">
        <v>5</v>
      </c>
      <c r="N4" s="8" t="s">
        <v>6</v>
      </c>
      <c r="O4" s="39" t="s">
        <v>7</v>
      </c>
    </row>
    <row r="5" spans="1:24">
      <c r="A5" s="40" t="s">
        <v>50</v>
      </c>
      <c r="B5" s="41">
        <v>-1</v>
      </c>
      <c r="C5" s="41">
        <v>-1</v>
      </c>
      <c r="D5" s="41">
        <v>-1</v>
      </c>
      <c r="E5" s="42">
        <f t="shared" ref="E5:E12" si="0">B5*C5</f>
        <v>1</v>
      </c>
      <c r="F5" s="42">
        <f t="shared" ref="F5:F12" si="1">B5*D5</f>
        <v>1</v>
      </c>
      <c r="G5" s="42">
        <f t="shared" ref="G5:G12" si="2">C5*D5</f>
        <v>1</v>
      </c>
      <c r="H5" s="42">
        <f t="shared" ref="H5:H12" si="3">B5*C5*D5</f>
        <v>-1</v>
      </c>
      <c r="I5" s="9">
        <v>1</v>
      </c>
      <c r="J5" s="10">
        <v>2</v>
      </c>
      <c r="K5" s="10">
        <v>3</v>
      </c>
      <c r="L5" s="10"/>
      <c r="M5" s="11"/>
      <c r="N5">
        <f t="shared" ref="N5:N12" si="4">SUM(I5:M5)</f>
        <v>6</v>
      </c>
      <c r="O5" s="43">
        <f t="shared" ref="O5:O12" si="5">N5/COUNT(I5:M5)</f>
        <v>2</v>
      </c>
    </row>
    <row r="6" spans="1:24">
      <c r="A6" s="40" t="s">
        <v>23</v>
      </c>
      <c r="B6" s="41">
        <v>1</v>
      </c>
      <c r="C6" s="41">
        <v>-1</v>
      </c>
      <c r="D6" s="41">
        <v>-1</v>
      </c>
      <c r="E6" s="42">
        <f t="shared" si="0"/>
        <v>-1</v>
      </c>
      <c r="F6" s="42">
        <f t="shared" si="1"/>
        <v>-1</v>
      </c>
      <c r="G6" s="42">
        <f t="shared" si="2"/>
        <v>1</v>
      </c>
      <c r="H6" s="42">
        <f t="shared" si="3"/>
        <v>1</v>
      </c>
      <c r="I6" s="13">
        <v>1</v>
      </c>
      <c r="J6" s="14">
        <v>2</v>
      </c>
      <c r="K6" s="14">
        <v>3</v>
      </c>
      <c r="L6" s="14"/>
      <c r="M6" s="15"/>
      <c r="N6">
        <f t="shared" si="4"/>
        <v>6</v>
      </c>
      <c r="O6" s="43">
        <f t="shared" si="5"/>
        <v>2</v>
      </c>
    </row>
    <row r="7" spans="1:24">
      <c r="A7" s="40" t="s">
        <v>51</v>
      </c>
      <c r="B7" s="41">
        <v>-1</v>
      </c>
      <c r="C7" s="41">
        <v>1</v>
      </c>
      <c r="D7" s="41">
        <v>-1</v>
      </c>
      <c r="E7" s="42">
        <f t="shared" si="0"/>
        <v>-1</v>
      </c>
      <c r="F7" s="42">
        <f t="shared" si="1"/>
        <v>1</v>
      </c>
      <c r="G7" s="42">
        <f t="shared" si="2"/>
        <v>-1</v>
      </c>
      <c r="H7" s="42">
        <f t="shared" si="3"/>
        <v>1</v>
      </c>
      <c r="I7" s="13">
        <v>1</v>
      </c>
      <c r="J7" s="14">
        <v>2</v>
      </c>
      <c r="K7" s="14">
        <v>3</v>
      </c>
      <c r="L7" s="14"/>
      <c r="M7" s="15"/>
      <c r="N7">
        <f t="shared" si="4"/>
        <v>6</v>
      </c>
      <c r="O7" s="43">
        <f t="shared" si="5"/>
        <v>2</v>
      </c>
    </row>
    <row r="8" spans="1:24">
      <c r="A8" s="40" t="s">
        <v>52</v>
      </c>
      <c r="B8" s="41">
        <v>1</v>
      </c>
      <c r="C8" s="41">
        <v>1</v>
      </c>
      <c r="D8" s="41">
        <v>-1</v>
      </c>
      <c r="E8" s="42">
        <f t="shared" si="0"/>
        <v>1</v>
      </c>
      <c r="F8" s="42">
        <f t="shared" si="1"/>
        <v>-1</v>
      </c>
      <c r="G8" s="42">
        <f t="shared" si="2"/>
        <v>-1</v>
      </c>
      <c r="H8" s="42">
        <f t="shared" si="3"/>
        <v>-1</v>
      </c>
      <c r="I8" s="13">
        <v>1</v>
      </c>
      <c r="J8" s="14">
        <v>2</v>
      </c>
      <c r="K8" s="14">
        <v>3</v>
      </c>
      <c r="L8" s="14"/>
      <c r="M8" s="15"/>
      <c r="N8">
        <f t="shared" si="4"/>
        <v>6</v>
      </c>
      <c r="O8" s="43">
        <f t="shared" si="5"/>
        <v>2</v>
      </c>
    </row>
    <row r="9" spans="1:24">
      <c r="A9" s="40" t="s">
        <v>53</v>
      </c>
      <c r="B9" s="41">
        <v>-1</v>
      </c>
      <c r="C9" s="41">
        <v>-1</v>
      </c>
      <c r="D9" s="41">
        <v>1</v>
      </c>
      <c r="E9" s="42">
        <f t="shared" si="0"/>
        <v>1</v>
      </c>
      <c r="F9" s="42">
        <f t="shared" si="1"/>
        <v>-1</v>
      </c>
      <c r="G9" s="42">
        <f t="shared" si="2"/>
        <v>-1</v>
      </c>
      <c r="H9" s="42">
        <f t="shared" si="3"/>
        <v>1</v>
      </c>
      <c r="I9" s="13">
        <v>1</v>
      </c>
      <c r="J9" s="14">
        <v>2</v>
      </c>
      <c r="K9" s="14">
        <v>3</v>
      </c>
      <c r="L9" s="14"/>
      <c r="M9" s="15"/>
      <c r="N9">
        <f t="shared" si="4"/>
        <v>6</v>
      </c>
      <c r="O9" s="43">
        <f t="shared" si="5"/>
        <v>2</v>
      </c>
    </row>
    <row r="10" spans="1:24">
      <c r="A10" s="40" t="s">
        <v>54</v>
      </c>
      <c r="B10" s="41">
        <v>1</v>
      </c>
      <c r="C10" s="41">
        <v>-1</v>
      </c>
      <c r="D10" s="41">
        <v>1</v>
      </c>
      <c r="E10" s="42">
        <f t="shared" si="0"/>
        <v>-1</v>
      </c>
      <c r="F10" s="42">
        <f t="shared" si="1"/>
        <v>1</v>
      </c>
      <c r="G10" s="42">
        <f t="shared" si="2"/>
        <v>-1</v>
      </c>
      <c r="H10" s="42">
        <f t="shared" si="3"/>
        <v>-1</v>
      </c>
      <c r="I10" s="13">
        <v>1</v>
      </c>
      <c r="J10" s="14">
        <v>2</v>
      </c>
      <c r="K10" s="14">
        <v>3</v>
      </c>
      <c r="L10" s="14"/>
      <c r="M10" s="15"/>
      <c r="N10">
        <f t="shared" si="4"/>
        <v>6</v>
      </c>
      <c r="O10" s="43">
        <f t="shared" si="5"/>
        <v>2</v>
      </c>
    </row>
    <row r="11" spans="1:24">
      <c r="A11" s="40" t="s">
        <v>55</v>
      </c>
      <c r="B11" s="41">
        <v>-1</v>
      </c>
      <c r="C11" s="41">
        <v>1</v>
      </c>
      <c r="D11" s="41">
        <v>1</v>
      </c>
      <c r="E11" s="42">
        <f t="shared" si="0"/>
        <v>-1</v>
      </c>
      <c r="F11" s="42">
        <f t="shared" si="1"/>
        <v>-1</v>
      </c>
      <c r="G11" s="42">
        <f t="shared" si="2"/>
        <v>1</v>
      </c>
      <c r="H11" s="42">
        <f t="shared" si="3"/>
        <v>-1</v>
      </c>
      <c r="I11" s="13">
        <v>1</v>
      </c>
      <c r="J11" s="14">
        <v>2</v>
      </c>
      <c r="K11" s="14">
        <v>3</v>
      </c>
      <c r="L11" s="14"/>
      <c r="M11" s="15"/>
      <c r="N11">
        <f t="shared" si="4"/>
        <v>6</v>
      </c>
      <c r="O11" s="43">
        <f t="shared" si="5"/>
        <v>2</v>
      </c>
    </row>
    <row r="12" spans="1:24">
      <c r="A12" s="40" t="s">
        <v>56</v>
      </c>
      <c r="B12" s="41">
        <v>1</v>
      </c>
      <c r="C12" s="41">
        <v>1</v>
      </c>
      <c r="D12" s="41">
        <v>1</v>
      </c>
      <c r="E12" s="42">
        <f t="shared" si="0"/>
        <v>1</v>
      </c>
      <c r="F12" s="42">
        <f t="shared" si="1"/>
        <v>1</v>
      </c>
      <c r="G12" s="42">
        <f t="shared" si="2"/>
        <v>1</v>
      </c>
      <c r="H12" s="42">
        <f t="shared" si="3"/>
        <v>1</v>
      </c>
      <c r="I12" s="16">
        <v>1</v>
      </c>
      <c r="J12" s="17">
        <v>2</v>
      </c>
      <c r="K12" s="17">
        <v>3</v>
      </c>
      <c r="L12" s="17"/>
      <c r="M12" s="18"/>
      <c r="N12">
        <f t="shared" si="4"/>
        <v>6</v>
      </c>
      <c r="O12" s="43">
        <f t="shared" si="5"/>
        <v>2</v>
      </c>
    </row>
    <row r="14" spans="1:24">
      <c r="A14" t="s">
        <v>8</v>
      </c>
      <c r="B14" s="12">
        <f>(O5+O7+O9+O11)/4</f>
        <v>2</v>
      </c>
      <c r="C14" s="12">
        <f>(O5+O6+O9+O10)/4</f>
        <v>2</v>
      </c>
      <c r="D14" s="12">
        <f>(O5+O6+O7+O8)/4</f>
        <v>2</v>
      </c>
      <c r="E14" s="12">
        <f>(O6+O7+O10+O11)/4</f>
        <v>2</v>
      </c>
      <c r="F14" s="12">
        <f>(O6+O8+O9+O11)/4</f>
        <v>2</v>
      </c>
      <c r="G14" s="12">
        <f>(O7+O8+O9+O10)/4</f>
        <v>2</v>
      </c>
      <c r="H14" s="12">
        <f>(O5+O8+O10+O11)/4</f>
        <v>2</v>
      </c>
      <c r="X14" s="19"/>
    </row>
    <row r="15" spans="1:24">
      <c r="A15" t="s">
        <v>9</v>
      </c>
      <c r="B15" s="12">
        <f>(O6+O8+O10+O12)/4</f>
        <v>2</v>
      </c>
      <c r="C15" s="12">
        <f>(O7+O8+O11+O12)/4</f>
        <v>2</v>
      </c>
      <c r="D15" s="12">
        <f>(O9+O10+O11+O12)/4</f>
        <v>2</v>
      </c>
      <c r="E15" s="12">
        <f>(O5+O8+O9+O12)/4</f>
        <v>2</v>
      </c>
      <c r="F15" s="12">
        <f>SUM(O5+O7+O10+O12)/4</f>
        <v>2</v>
      </c>
      <c r="G15" s="12">
        <f>(O5+O6+O11+O12)/4</f>
        <v>2</v>
      </c>
      <c r="H15" s="12">
        <f>(O6+O7+O9+O12)/4</f>
        <v>2</v>
      </c>
      <c r="X15" s="19"/>
    </row>
    <row r="16" spans="1:24">
      <c r="A16" t="s">
        <v>10</v>
      </c>
      <c r="B16" s="12">
        <f t="shared" ref="B16:H16" si="6">B15-B14</f>
        <v>0</v>
      </c>
      <c r="C16" s="12">
        <f t="shared" si="6"/>
        <v>0</v>
      </c>
      <c r="D16" s="12">
        <f t="shared" si="6"/>
        <v>0</v>
      </c>
      <c r="E16" s="12">
        <f t="shared" si="6"/>
        <v>0</v>
      </c>
      <c r="F16" s="12">
        <f t="shared" si="6"/>
        <v>0</v>
      </c>
      <c r="G16" s="12">
        <f t="shared" si="6"/>
        <v>0</v>
      </c>
      <c r="H16" s="12">
        <f t="shared" si="6"/>
        <v>0</v>
      </c>
    </row>
    <row r="17" spans="19:26">
      <c r="X17" s="20"/>
      <c r="Y17" s="20" t="s">
        <v>11</v>
      </c>
      <c r="Z17" s="20" t="s">
        <v>12</v>
      </c>
    </row>
    <row r="18" spans="19:26">
      <c r="X18" s="20" t="s">
        <v>13</v>
      </c>
      <c r="Y18" s="44">
        <f>(O5+O9)/2</f>
        <v>2</v>
      </c>
      <c r="Z18" s="44">
        <f>(O7+O11)/2</f>
        <v>2</v>
      </c>
    </row>
    <row r="19" spans="19:26">
      <c r="X19" s="20" t="s">
        <v>14</v>
      </c>
      <c r="Y19" s="44">
        <f>(O6+O10)/2</f>
        <v>2</v>
      </c>
      <c r="Z19" s="44">
        <f>(O8+O12)/2</f>
        <v>2</v>
      </c>
    </row>
    <row r="22" spans="19:26">
      <c r="X22" s="20"/>
      <c r="Y22" s="20" t="s">
        <v>57</v>
      </c>
      <c r="Z22" s="20" t="s">
        <v>58</v>
      </c>
    </row>
    <row r="23" spans="19:26">
      <c r="X23" s="20" t="s">
        <v>13</v>
      </c>
      <c r="Y23" s="44">
        <f>(O5+O7)/2</f>
        <v>2</v>
      </c>
      <c r="Z23" s="44">
        <f>(O9+O11)/2</f>
        <v>2</v>
      </c>
    </row>
    <row r="24" spans="19:26">
      <c r="X24" s="20" t="s">
        <v>14</v>
      </c>
      <c r="Y24" s="44">
        <f>(O6+O8)/2</f>
        <v>2</v>
      </c>
      <c r="Z24" s="44">
        <f>(O10+O12)/2</f>
        <v>2</v>
      </c>
    </row>
    <row r="27" spans="19:26">
      <c r="X27" s="20"/>
      <c r="Y27" s="20" t="s">
        <v>57</v>
      </c>
      <c r="Z27" s="20" t="s">
        <v>58</v>
      </c>
    </row>
    <row r="28" spans="19:26">
      <c r="S28" s="45"/>
      <c r="T28" s="45"/>
      <c r="U28" s="45"/>
      <c r="X28" s="20" t="s">
        <v>11</v>
      </c>
      <c r="Y28" s="44">
        <f>(O5+O6)/2</f>
        <v>2</v>
      </c>
      <c r="Z28" s="44">
        <f>(O9+O10)/2</f>
        <v>2</v>
      </c>
    </row>
    <row r="29" spans="19:26">
      <c r="S29" s="45"/>
      <c r="T29" s="46"/>
      <c r="U29" s="47"/>
      <c r="X29" s="20" t="s">
        <v>12</v>
      </c>
      <c r="Y29" s="44">
        <f>(O7+O8)/2</f>
        <v>2</v>
      </c>
      <c r="Z29" s="44">
        <f>(O11+O12)/2</f>
        <v>2</v>
      </c>
    </row>
    <row r="30" spans="19:26">
      <c r="S30" s="45"/>
      <c r="T30" s="46"/>
      <c r="U30" s="47"/>
    </row>
    <row r="42" spans="1:8">
      <c r="A42" s="8" t="s">
        <v>16</v>
      </c>
      <c r="B42" s="8" t="s">
        <v>17</v>
      </c>
      <c r="C42" s="8" t="s">
        <v>18</v>
      </c>
      <c r="D42" s="8" t="s">
        <v>19</v>
      </c>
      <c r="E42" s="8" t="s">
        <v>20</v>
      </c>
      <c r="F42" s="8" t="s">
        <v>21</v>
      </c>
      <c r="G42" s="48" t="s">
        <v>22</v>
      </c>
      <c r="H42" s="25" t="s">
        <v>23</v>
      </c>
    </row>
    <row r="43" spans="1:8">
      <c r="A43" t="s">
        <v>3</v>
      </c>
      <c r="B43" s="12">
        <f>B16^2*2*COUNT(I5:M5)</f>
        <v>0</v>
      </c>
      <c r="C43">
        <v>1</v>
      </c>
      <c r="D43" s="12">
        <f t="shared" ref="D43:D50" si="7">B43/C43</f>
        <v>0</v>
      </c>
      <c r="E43" s="12">
        <f t="shared" ref="E43:E49" si="8">D43/$D$50</f>
        <v>0</v>
      </c>
      <c r="F43" s="12">
        <f t="shared" ref="F43:F49" si="9">FINV($H$43,C43,$C$50)</f>
        <v>8.5309652858962011</v>
      </c>
      <c r="G43" s="27" t="str">
        <f t="shared" ref="G43:G49" si="10">IF(E43&gt;F43,"*","ns")</f>
        <v>ns</v>
      </c>
      <c r="H43" s="28">
        <v>0.01</v>
      </c>
    </row>
    <row r="44" spans="1:8">
      <c r="A44" t="s">
        <v>4</v>
      </c>
      <c r="B44" s="12">
        <f>C16^2*2*COUNT(I6:M6)</f>
        <v>0</v>
      </c>
      <c r="C44">
        <v>1</v>
      </c>
      <c r="D44" s="12">
        <f t="shared" si="7"/>
        <v>0</v>
      </c>
      <c r="E44" s="12">
        <f t="shared" si="8"/>
        <v>0</v>
      </c>
      <c r="F44" s="12">
        <f t="shared" si="9"/>
        <v>8.5309652858962011</v>
      </c>
      <c r="G44" s="27" t="str">
        <f t="shared" si="10"/>
        <v>ns</v>
      </c>
    </row>
    <row r="45" spans="1:8">
      <c r="A45" t="s">
        <v>46</v>
      </c>
      <c r="B45" s="12">
        <f>D16^2*2*COUNT(I7:M7)</f>
        <v>0</v>
      </c>
      <c r="C45">
        <v>1</v>
      </c>
      <c r="D45" s="12">
        <f t="shared" si="7"/>
        <v>0</v>
      </c>
      <c r="E45" s="12">
        <f t="shared" si="8"/>
        <v>0</v>
      </c>
      <c r="F45" s="12">
        <f t="shared" si="9"/>
        <v>8.5309652858962011</v>
      </c>
      <c r="G45" s="27" t="str">
        <f t="shared" si="10"/>
        <v>ns</v>
      </c>
    </row>
    <row r="46" spans="1:8">
      <c r="A46" t="s">
        <v>5</v>
      </c>
      <c r="B46" s="12">
        <f>E16^2*2*COUNT(I8:M8)</f>
        <v>0</v>
      </c>
      <c r="C46">
        <v>1</v>
      </c>
      <c r="D46" s="12">
        <f t="shared" si="7"/>
        <v>0</v>
      </c>
      <c r="E46" s="12">
        <f t="shared" si="8"/>
        <v>0</v>
      </c>
      <c r="F46" s="12">
        <f t="shared" si="9"/>
        <v>8.5309652858962011</v>
      </c>
      <c r="G46" s="27" t="str">
        <f t="shared" si="10"/>
        <v>ns</v>
      </c>
      <c r="H46" s="19"/>
    </row>
    <row r="47" spans="1:8">
      <c r="A47" t="s">
        <v>47</v>
      </c>
      <c r="B47" s="12">
        <f>F16^2*2*COUNT(I9:M9)</f>
        <v>0</v>
      </c>
      <c r="C47">
        <v>1</v>
      </c>
      <c r="D47" s="12">
        <f t="shared" si="7"/>
        <v>0</v>
      </c>
      <c r="E47" s="12">
        <f t="shared" si="8"/>
        <v>0</v>
      </c>
      <c r="F47" s="12">
        <f t="shared" si="9"/>
        <v>8.5309652858962011</v>
      </c>
      <c r="G47" s="27" t="str">
        <f t="shared" si="10"/>
        <v>ns</v>
      </c>
      <c r="H47" s="19"/>
    </row>
    <row r="48" spans="1:8">
      <c r="A48" t="s">
        <v>48</v>
      </c>
      <c r="B48" s="12">
        <f>G16^2*2*COUNT(I10:M10)</f>
        <v>0</v>
      </c>
      <c r="C48">
        <v>1</v>
      </c>
      <c r="D48" s="12">
        <f t="shared" si="7"/>
        <v>0</v>
      </c>
      <c r="E48" s="12">
        <f t="shared" si="8"/>
        <v>0</v>
      </c>
      <c r="F48" s="12">
        <f t="shared" si="9"/>
        <v>8.5309652858962011</v>
      </c>
      <c r="G48" s="27" t="str">
        <f t="shared" si="10"/>
        <v>ns</v>
      </c>
      <c r="H48" s="19"/>
    </row>
    <row r="49" spans="1:11">
      <c r="A49" t="s">
        <v>49</v>
      </c>
      <c r="B49" s="12">
        <f>H16^2*2*COUNT(I11:M11)</f>
        <v>0</v>
      </c>
      <c r="C49">
        <v>1</v>
      </c>
      <c r="D49" s="12">
        <f t="shared" si="7"/>
        <v>0</v>
      </c>
      <c r="E49" s="12">
        <f t="shared" si="8"/>
        <v>0</v>
      </c>
      <c r="F49" s="12">
        <f t="shared" si="9"/>
        <v>8.5309652858962011</v>
      </c>
      <c r="G49" s="27" t="str">
        <f t="shared" si="10"/>
        <v>ns</v>
      </c>
    </row>
    <row r="50" spans="1:11">
      <c r="A50" s="8" t="s">
        <v>24</v>
      </c>
      <c r="B50" s="29">
        <f>B51-SUM(B43:B49)</f>
        <v>16</v>
      </c>
      <c r="C50" s="8">
        <f>C51-7</f>
        <v>16</v>
      </c>
      <c r="D50" s="29">
        <f t="shared" si="7"/>
        <v>1</v>
      </c>
      <c r="E50" s="8"/>
    </row>
    <row r="51" spans="1:11">
      <c r="A51" t="s">
        <v>25</v>
      </c>
      <c r="B51" s="12">
        <f>SUMPRODUCT(I5:M12,I5:M12)-SUM(I5:M12)^2/COUNT(I5:M12)</f>
        <v>16</v>
      </c>
      <c r="C51">
        <f>COUNT(I5:M12)-1</f>
        <v>23</v>
      </c>
      <c r="H51" s="19"/>
    </row>
    <row r="54" spans="1:11">
      <c r="A54" s="23" t="s">
        <v>26</v>
      </c>
      <c r="B54" s="23"/>
      <c r="C54" s="23"/>
    </row>
    <row r="56" spans="1:11">
      <c r="A56" s="24" t="s">
        <v>27</v>
      </c>
      <c r="B56" s="24"/>
      <c r="C56" s="12">
        <f>AVERAGE(O5:O12)</f>
        <v>2</v>
      </c>
      <c r="E56" s="49"/>
      <c r="F56" s="49"/>
      <c r="G56" s="49"/>
      <c r="H56" s="49"/>
      <c r="I56" s="49"/>
      <c r="J56" s="49"/>
      <c r="K56" s="49"/>
    </row>
    <row r="57" spans="1:11">
      <c r="A57" s="24" t="s">
        <v>28</v>
      </c>
      <c r="B57" s="24"/>
      <c r="C57">
        <f>IF(E43&gt;F43,B16/2,IF(E46&gt;F46,B16/2,IF(E47&gt;F47,B16/2,IF(E49&gt;F49,B16/2,0 ))))</f>
        <v>0</v>
      </c>
      <c r="E57" s="30"/>
      <c r="F57" s="30"/>
      <c r="G57" s="30"/>
      <c r="H57" s="30"/>
      <c r="I57" s="30"/>
      <c r="J57" s="30"/>
      <c r="K57" s="30"/>
    </row>
    <row r="58" spans="1:11">
      <c r="A58" s="24" t="s">
        <v>29</v>
      </c>
      <c r="B58" s="24"/>
      <c r="C58">
        <f>IF(E44&gt;F44,C16/2,IF(E46&gt;F46,C16/2,IF(E48&gt;F48,C16/2,IF(E49&gt;F49,C16/2,0 ))))</f>
        <v>0</v>
      </c>
    </row>
    <row r="59" spans="1:11">
      <c r="A59" s="24" t="s">
        <v>59</v>
      </c>
      <c r="B59" s="24"/>
      <c r="C59">
        <f>IF(E45&gt;F45,D16/2,IF(E47&gt;F47,D16/2,IF(E48&gt;F48,D16/2,IF(E49&gt;F49,D16/2,0 ))))</f>
        <v>0</v>
      </c>
    </row>
    <row r="60" spans="1:11">
      <c r="A60" s="24" t="s">
        <v>30</v>
      </c>
      <c r="B60" s="24"/>
      <c r="C60">
        <f>IF(E46&gt;F46,E16/2,0)</f>
        <v>0</v>
      </c>
    </row>
    <row r="61" spans="1:11">
      <c r="A61" s="24" t="s">
        <v>60</v>
      </c>
      <c r="B61" s="24"/>
      <c r="C61">
        <f>IF(E47&gt;F47,F16/2,0)</f>
        <v>0</v>
      </c>
    </row>
    <row r="62" spans="1:11">
      <c r="A62" s="24" t="s">
        <v>61</v>
      </c>
      <c r="B62" s="24"/>
      <c r="C62">
        <f>IF(E48&gt;F48,G16/2,0)</f>
        <v>0</v>
      </c>
    </row>
    <row r="63" spans="1:11">
      <c r="A63" s="24" t="s">
        <v>62</v>
      </c>
      <c r="B63" s="24"/>
      <c r="C63">
        <f>IF(E49&gt;F49,H16/2,0)</f>
        <v>0</v>
      </c>
    </row>
    <row r="64" spans="1:11">
      <c r="A64" s="24"/>
      <c r="B64" s="24"/>
    </row>
    <row r="66" spans="1:4">
      <c r="A66" s="23" t="s">
        <v>31</v>
      </c>
      <c r="B66" s="23"/>
      <c r="C66" s="23"/>
    </row>
    <row r="68" spans="1:4">
      <c r="A68" t="s">
        <v>3</v>
      </c>
      <c r="B68" s="32">
        <v>1</v>
      </c>
    </row>
    <row r="69" spans="1:4">
      <c r="A69" t="s">
        <v>4</v>
      </c>
      <c r="B69" s="32">
        <v>1</v>
      </c>
    </row>
    <row r="70" spans="1:4" ht="13" thickBot="1">
      <c r="A70" t="s">
        <v>46</v>
      </c>
      <c r="B70" s="32">
        <v>1</v>
      </c>
    </row>
    <row r="71" spans="1:4" ht="13" thickBot="1">
      <c r="A71" t="s">
        <v>32</v>
      </c>
      <c r="B71" s="33">
        <f>C56+B68*C57+B69*C58+B70*C59+C60*B68*B69+C61*B68*B70+C62*B69*B70+C63*B68*B69*B70</f>
        <v>2</v>
      </c>
    </row>
    <row r="77" spans="1:4">
      <c r="A77" s="31"/>
      <c r="B77" s="31"/>
      <c r="C77" s="35"/>
      <c r="D77" s="31"/>
    </row>
    <row r="78" spans="1:4">
      <c r="A78" s="12"/>
    </row>
    <row r="79" spans="1:4">
      <c r="A79" s="12"/>
    </row>
    <row r="80" spans="1:4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50"/>
    </row>
    <row r="85" spans="1:1">
      <c r="A85" s="30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2"/>
    </row>
  </sheetData>
  <mergeCells count="12">
    <mergeCell ref="A61:B61"/>
    <mergeCell ref="A62:B62"/>
    <mergeCell ref="A63:B63"/>
    <mergeCell ref="A64:B64"/>
    <mergeCell ref="A66:C66"/>
    <mergeCell ref="A1:J1"/>
    <mergeCell ref="A54:C54"/>
    <mergeCell ref="A56:B56"/>
    <mergeCell ref="A57:B57"/>
    <mergeCell ref="A58:B58"/>
    <mergeCell ref="A59:B59"/>
    <mergeCell ref="A60:B60"/>
  </mergeCells>
  <printOptions gridLines="1" gridLinesSet="0"/>
  <pageMargins left="0.75" right="0.75" top="1" bottom="1" header="0.5" footer="0.5"/>
  <pageSetup orientation="landscape"/>
  <headerFooter>
    <oddHeader>&amp;A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DOE 2^2 Template</vt:lpstr>
      <vt:lpstr>DOE 2^3 template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Game Change Ltd.</dc:creator>
  <cp:keywords/>
  <dc:description>All rights reserved</dc:description>
  <cp:lastModifiedBy>New Macbook</cp:lastModifiedBy>
  <dcterms:created xsi:type="dcterms:W3CDTF">2014-10-13T19:30:34Z</dcterms:created>
  <dcterms:modified xsi:type="dcterms:W3CDTF">2014-10-13T19:40:12Z</dcterms:modified>
  <cp:category/>
</cp:coreProperties>
</file>